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240" windowHeight="7290" activeTab="1"/>
  </bookViews>
  <sheets>
    <sheet name="09-2012" sheetId="1" r:id="rId1"/>
    <sheet name="Graph" sheetId="2" r:id="rId2"/>
    <sheet name="all segments (2)" sheetId="3" state="hidden" r:id="rId3"/>
    <sheet name="fire  (2)" sheetId="4" state="hidden" r:id="rId4"/>
    <sheet name="Sheet2" sheetId="5" state="hidden" r:id="rId5"/>
    <sheet name="Sheet3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_xlnm.Print_Area" localSheetId="0">'09-2012'!$A$1:$F$39</definedName>
    <definedName name="_xlnm.Print_Area" localSheetId="2">'all segments (2)'!$A$1:$M$17</definedName>
    <definedName name="_xlnm.Print_Area" localSheetId="3">'fire  (2)'!$A$1:$M$17</definedName>
  </definedNames>
  <calcPr fullCalcOnLoad="1"/>
</workbook>
</file>

<file path=xl/sharedStrings.xml><?xml version="1.0" encoding="utf-8"?>
<sst xmlns="http://schemas.openxmlformats.org/spreadsheetml/2006/main" count="155" uniqueCount="82">
  <si>
    <t>INSURANCE REGULATORY AND DEVELOPMENT AUTHORITY</t>
  </si>
  <si>
    <t>FLASH FIGURES -- NON LIFE INSURERS</t>
  </si>
  <si>
    <t>INSURER</t>
  </si>
  <si>
    <t>Royal Sundaram</t>
  </si>
  <si>
    <t>Tata-AIG</t>
  </si>
  <si>
    <t>Reliance General</t>
  </si>
  <si>
    <t>IFFCO-Tokio</t>
  </si>
  <si>
    <t>ICICI-lombard</t>
  </si>
  <si>
    <t>Bajaj Allianz</t>
  </si>
  <si>
    <t>Cholamandalam</t>
  </si>
  <si>
    <t>New India</t>
  </si>
  <si>
    <t>United India</t>
  </si>
  <si>
    <t>Oriental</t>
  </si>
  <si>
    <t>PRIVATE TOTAL</t>
  </si>
  <si>
    <t>PUBLIC TOTAL</t>
  </si>
  <si>
    <t>GRAND TOTAL</t>
  </si>
  <si>
    <t>ECGC</t>
  </si>
  <si>
    <t>Private</t>
  </si>
  <si>
    <t>Public</t>
  </si>
  <si>
    <t>Total</t>
  </si>
  <si>
    <t>Star Health &amp; Allied Insurance</t>
  </si>
  <si>
    <t xml:space="preserve">Note: Compiled on the basis of data submitted by the Insurance companies      </t>
  </si>
  <si>
    <t>AIC</t>
  </si>
  <si>
    <t>HDFC ERGO General</t>
  </si>
  <si>
    <t xml:space="preserve">National </t>
  </si>
  <si>
    <t>2009-10</t>
  </si>
  <si>
    <t xml:space="preserve">Future Generali </t>
  </si>
  <si>
    <t xml:space="preserve">Cholamandalam </t>
  </si>
  <si>
    <t xml:space="preserve">Universal Sompo </t>
  </si>
  <si>
    <t xml:space="preserve">Shriram General </t>
  </si>
  <si>
    <t xml:space="preserve">Bharti AXA General </t>
  </si>
  <si>
    <t>Apollo MUNICH</t>
  </si>
  <si>
    <t>2010-11</t>
  </si>
  <si>
    <t xml:space="preserve">        *  Figures revised by insurance companies</t>
  </si>
  <si>
    <t xml:space="preserve">Raheja QBE </t>
  </si>
  <si>
    <t>2011-12</t>
  </si>
  <si>
    <t xml:space="preserve">Max BUPA </t>
  </si>
  <si>
    <t>SBI General</t>
  </si>
  <si>
    <t>L&amp;T General</t>
  </si>
  <si>
    <t>National</t>
  </si>
  <si>
    <t>United</t>
  </si>
  <si>
    <t>Insurer</t>
  </si>
  <si>
    <t>Sum Insured (1)</t>
  </si>
  <si>
    <t>Premium (2)</t>
  </si>
  <si>
    <t xml:space="preserve">ICICI Lombard </t>
  </si>
  <si>
    <t xml:space="preserve">Iffco Tokio </t>
  </si>
  <si>
    <t xml:space="preserve">Reliance </t>
  </si>
  <si>
    <t xml:space="preserve">Royal Sundaram </t>
  </si>
  <si>
    <t>Tata AIG</t>
  </si>
  <si>
    <t xml:space="preserve">HDFC ERGO </t>
  </si>
  <si>
    <t>(Rs. Lakh)</t>
  </si>
  <si>
    <t>Sum Insured per Rs.1 lakh of premium -  General Insurers</t>
  </si>
  <si>
    <t>Private Sector (All Segments)</t>
  </si>
  <si>
    <t>Public Sector (Fire Segment)</t>
  </si>
  <si>
    <t>Private Sector (Fire Segment)</t>
  </si>
  <si>
    <t xml:space="preserve"> </t>
  </si>
  <si>
    <t>March 2008</t>
  </si>
  <si>
    <t>March 2009</t>
  </si>
  <si>
    <t xml:space="preserve">Public Sector (All Segments) </t>
  </si>
  <si>
    <t xml:space="preserve">Sum Insured per Rs.1 lakh of premium -  General Insurers </t>
  </si>
  <si>
    <t>Premium in Rs. for 1 lakh Sum Insured =(2)/(1)*100000</t>
  </si>
  <si>
    <t xml:space="preserve">Average premium in Rs. for 1 lakh Sum Insured </t>
  </si>
  <si>
    <t>Public Sector</t>
  </si>
  <si>
    <t>Private Sector</t>
  </si>
  <si>
    <t>Fire</t>
  </si>
  <si>
    <t>Marine</t>
  </si>
  <si>
    <t>Motor</t>
  </si>
  <si>
    <t>Health</t>
  </si>
  <si>
    <t>Others</t>
  </si>
  <si>
    <t>Growth(%)</t>
  </si>
  <si>
    <t>Segment</t>
  </si>
  <si>
    <t>2012-13</t>
  </si>
  <si>
    <t>2011-12*</t>
  </si>
  <si>
    <t>Religare</t>
  </si>
  <si>
    <t>Magma Health</t>
  </si>
  <si>
    <t>Liberty</t>
  </si>
  <si>
    <t>NA</t>
  </si>
  <si>
    <t>(` in Crores)</t>
  </si>
  <si>
    <t>GROSS PREMIUM UNDERWRITTEN FOR AND UPTO THE MONTH  OF SEPTEMBER, 2012</t>
  </si>
  <si>
    <t>GROWTH OVER THE CORRESPONDING PERIOD OF PREVIOUS YEAR (%)</t>
  </si>
  <si>
    <t>SEPTEMBER</t>
  </si>
  <si>
    <t>APRIL-SEPTEMBER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</si>
</sst>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0.0000"/>
    <numFmt numFmtId="193" formatCode="0.000"/>
    <numFmt numFmtId="194" formatCode="0.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"/>
    <numFmt numFmtId="202" formatCode="[$-409]dddd\,\ mmmm\ dd\,\ yyyy"/>
    <numFmt numFmtId="203" formatCode="[$-409]d\-mmm\-yyyy;@"/>
    <numFmt numFmtId="204" formatCode="0.0000000"/>
    <numFmt numFmtId="205" formatCode="[$-409]dd\-mmm\-yy;@"/>
    <numFmt numFmtId="206" formatCode="_-* #,##0.000_-;\-* #,##0.000_-;_-* &quot;-&quot;??_-;_-@_-"/>
    <numFmt numFmtId="207" formatCode="_-* #,##0.0000_-;\-* #,##0.0000_-;_-* &quot;-&quot;??_-;_-@_-"/>
    <numFmt numFmtId="208" formatCode="0.000000000"/>
    <numFmt numFmtId="209" formatCode="0.00000000"/>
    <numFmt numFmtId="210" formatCode="0.0000000000"/>
    <numFmt numFmtId="211" formatCode="0.00000000000"/>
    <numFmt numFmtId="212" formatCode="#,##0.0"/>
    <numFmt numFmtId="213" formatCode="_(* #,##0.0_);_(* \(#,##0.0\);_(* &quot;-&quot;??_);_(@_)"/>
    <numFmt numFmtId="214" formatCode="#,##0.0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indexed="8"/>
      <name val="Arial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2" fontId="5" fillId="3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7" fillId="34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/>
    </xf>
    <xf numFmtId="10" fontId="2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9" fillId="0" borderId="10" xfId="45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2" fontId="6" fillId="0" borderId="10" xfId="45" applyNumberFormat="1" applyFont="1" applyFill="1" applyBorder="1" applyAlignment="1">
      <alignment vertical="center"/>
    </xf>
    <xf numFmtId="2" fontId="8" fillId="0" borderId="10" xfId="45" applyNumberFormat="1" applyFont="1" applyFill="1" applyBorder="1" applyAlignment="1">
      <alignment vertical="center"/>
    </xf>
    <xf numFmtId="2" fontId="7" fillId="0" borderId="0" xfId="45" applyNumberFormat="1" applyFont="1" applyFill="1" applyBorder="1" applyAlignment="1">
      <alignment vertical="top" wrapText="1"/>
    </xf>
    <xf numFmtId="2" fontId="9" fillId="0" borderId="0" xfId="45" applyNumberFormat="1" applyFont="1" applyFill="1" applyBorder="1" applyAlignment="1">
      <alignment/>
    </xf>
    <xf numFmtId="2" fontId="9" fillId="0" borderId="0" xfId="45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28" fillId="0" borderId="10" xfId="0" applyFont="1" applyBorder="1" applyAlignment="1">
      <alignment horizontal="center"/>
    </xf>
    <xf numFmtId="2" fontId="9" fillId="0" borderId="10" xfId="45" applyNumberFormat="1" applyFont="1" applyFill="1" applyBorder="1" applyAlignment="1">
      <alignment horizontal="center" vertical="center"/>
    </xf>
    <xf numFmtId="43" fontId="9" fillId="0" borderId="10" xfId="42" applyFont="1" applyFill="1" applyBorder="1" applyAlignment="1">
      <alignment/>
    </xf>
    <xf numFmtId="43" fontId="9" fillId="0" borderId="10" xfId="42" applyFont="1" applyBorder="1" applyAlignment="1">
      <alignment/>
    </xf>
    <xf numFmtId="43" fontId="48" fillId="0" borderId="0" xfId="42" applyFont="1" applyAlignment="1">
      <alignment/>
    </xf>
    <xf numFmtId="43" fontId="8" fillId="0" borderId="10" xfId="42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2" fontId="6" fillId="0" borderId="0" xfId="45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/>
    </xf>
    <xf numFmtId="17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7" fontId="6" fillId="0" borderId="12" xfId="0" applyNumberFormat="1" applyFont="1" applyBorder="1" applyAlignment="1" quotePrefix="1">
      <alignment horizontal="center" vertical="center"/>
    </xf>
    <xf numFmtId="17" fontId="6" fillId="0" borderId="14" xfId="0" applyNumberFormat="1" applyFont="1" applyBorder="1" applyAlignment="1" quotePrefix="1">
      <alignment horizontal="center" vertical="center"/>
    </xf>
    <xf numFmtId="17" fontId="6" fillId="0" borderId="13" xfId="0" applyNumberFormat="1" applyFont="1" applyBorder="1" applyAlignment="1" quotePrefix="1">
      <alignment horizontal="center" vertical="center"/>
    </xf>
    <xf numFmtId="0" fontId="4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externalLink" Target="externalLinks/externalLink55.xml" /><Relationship Id="rId64" Type="http://schemas.openxmlformats.org/officeDocument/2006/relationships/externalLink" Target="externalLinks/externalLink56.xml" /><Relationship Id="rId65" Type="http://schemas.openxmlformats.org/officeDocument/2006/relationships/externalLink" Target="externalLinks/externalLink57.xml" /><Relationship Id="rId66" Type="http://schemas.openxmlformats.org/officeDocument/2006/relationships/externalLink" Target="externalLinks/externalLink58.xml" /><Relationship Id="rId67" Type="http://schemas.openxmlformats.org/officeDocument/2006/relationships/externalLink" Target="externalLinks/externalLink59.xml" /><Relationship Id="rId68" Type="http://schemas.openxmlformats.org/officeDocument/2006/relationships/externalLink" Target="externalLinks/externalLink60.xml" /><Relationship Id="rId69" Type="http://schemas.openxmlformats.org/officeDocument/2006/relationships/externalLink" Target="externalLinks/externalLink61.xml" /><Relationship Id="rId70" Type="http://schemas.openxmlformats.org/officeDocument/2006/relationships/externalLink" Target="externalLinks/externalLink62.xml" /><Relationship Id="rId71" Type="http://schemas.openxmlformats.org/officeDocument/2006/relationships/externalLink" Target="externalLinks/externalLink63.xml" /><Relationship Id="rId72" Type="http://schemas.openxmlformats.org/officeDocument/2006/relationships/externalLink" Target="externalLinks/externalLink64.xml" /><Relationship Id="rId73" Type="http://schemas.openxmlformats.org/officeDocument/2006/relationships/externalLink" Target="externalLinks/externalLink65.xml" /><Relationship Id="rId74" Type="http://schemas.openxmlformats.org/officeDocument/2006/relationships/externalLink" Target="externalLinks/externalLink66.xml" /><Relationship Id="rId75" Type="http://schemas.openxmlformats.org/officeDocument/2006/relationships/externalLink" Target="externalLinks/externalLink67.xml" /><Relationship Id="rId76" Type="http://schemas.openxmlformats.org/officeDocument/2006/relationships/externalLink" Target="externalLinks/externalLink68.xml" /><Relationship Id="rId7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5</xdr:row>
      <xdr:rowOff>0</xdr:rowOff>
    </xdr:from>
    <xdr:to>
      <xdr:col>15</xdr:col>
      <xdr:colOff>200025</xdr:colOff>
      <xdr:row>41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809625"/>
          <a:ext cx="8591550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Non-Life%20Segemnt%20wise\Non-Life%20segmentwise\MARCH,%202011(SEGMENT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NNEW%20INDIA%20SEGMEN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NATIONAL%20SEGMEN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UNITED%20SEGMEN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ORIENTAL%20SEGMEN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Newindia%20Segmentwis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ORIENTAL%20(SEGMENT%20WISE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UNITED%20INDIA%20(SEGMENT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BAJAJ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ICICI%20LOMBARD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IFFCO%20TOK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BAJAJ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RELIANC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ROYAL%20SUNDARAM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TATA%20AI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CHOLAMANDALA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HDFC%20ERG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MARCH%20(NL)\NEW%20INDIA%20SEG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BAJAJ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ICICI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IFFC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RELIAN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ICICI%20LOMBOR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ROY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TAT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CHOLA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HDFC%20-REVISED%20(AUDITED)%20(21-05-08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BAJAJ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ICICI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IFFCO%20TOKI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RELIANC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ROYAL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T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IFFCO%20TOKI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CHOLAMANDALAM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HDFC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Users\balakrishna\Desktop\NON-LIFE%20SEGMENT%20FY%202011-12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Magma_07201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Data\Royal_BD_Sept%20201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Data\TATA%20AIG_BD_Sept%20201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ance_BD_Sept%20201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Data\ITGI_BD_Sept%20201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Data\ICICILombard_BD_Sept%20201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Data\Bajaj_BD_Sept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RELIANCE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Data\HDFC%20ERGO_BD_Sept%20201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Data\Chola_BD_Sept%202012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Data\Future_BD_Sept%20201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Data\Universal_BD_Sept%20201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Data\Shriram_BD_Sept%20201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Data\BhartiAXA_BD_Sept%20201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Data\Raheja%20QBE_BD_Sept%202012.xlsx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Data\SBIGeneral_BD_Sept%20201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Data\LnT_BD_Sept%20201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Data\Star%20Health_BD_Sept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ROYAL%20SUNDARAM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Data\Apollo_BD_Sept%20201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x%20Bupa_BD_Sept%202012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gare_BD_Sept%20201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Data\New%20India_BD_Sept%202012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Data\National_BD_Sept%202012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Data\Oriental_BD_Sept%20201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Data\ECGC_BD_Sept%202012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Data\AIC_BD_Sept%202012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September%202012_B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TATA%20AI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CHOLAMANDALA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HDFC%20ER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l (Cr.)"/>
      <sheetName val="Journal (Crore)"/>
      <sheetName val="Journal (Lakh)"/>
      <sheetName val="Royal"/>
      <sheetName val="Tata-AIG"/>
      <sheetName val="Reliance"/>
      <sheetName val="ICICI-Lom"/>
      <sheetName val="IFFCO"/>
      <sheetName val="Bajaj"/>
      <sheetName val="HDFC ERGO"/>
      <sheetName val="Cholamandalam"/>
      <sheetName val="United"/>
      <sheetName val="Oriental"/>
      <sheetName val="National"/>
      <sheetName val="New India"/>
      <sheetName val="FUTURE"/>
      <sheetName val="Universal"/>
      <sheetName val="ECGC"/>
      <sheetName val="Star Health"/>
      <sheetName val="APOLLO"/>
      <sheetName val="Max BUPA"/>
      <sheetName val="Shriram"/>
      <sheetName val="Bharti AXA"/>
      <sheetName val="Raheja QBE"/>
      <sheetName val="SBI "/>
      <sheetName val="L&amp;T"/>
      <sheetName val="5 segments (Pol)"/>
      <sheetName val="5 segments (Prem)"/>
      <sheetName val="Fire"/>
      <sheetName val="Marine (T)"/>
      <sheetName val="Marine C"/>
      <sheetName val="Marine H"/>
      <sheetName val="Eng"/>
      <sheetName val="Motor (T)"/>
      <sheetName val="Motor TP"/>
      <sheetName val="Motor OD"/>
      <sheetName val="Health (T)"/>
      <sheetName val="Health Med"/>
      <sheetName val="Aviation"/>
      <sheetName val="Health Overseas"/>
      <sheetName val="Liability (T)"/>
      <sheetName val="PA"/>
      <sheetName val="Others"/>
      <sheetName val="5-Segments"/>
      <sheetName val="Policies"/>
      <sheetName val="Policies-2"/>
      <sheetName val="Sheet1"/>
      <sheetName val="Sheet2"/>
    </sheetNames>
    <sheetDataSet>
      <sheetData sheetId="11">
        <row r="49">
          <cell r="C49">
            <v>637635.0027000001</v>
          </cell>
          <cell r="I49">
            <v>308484261.736051</v>
          </cell>
        </row>
      </sheetData>
      <sheetData sheetId="12">
        <row r="49">
          <cell r="C49">
            <v>543960.26</v>
          </cell>
          <cell r="I49">
            <v>1454404951.46</v>
          </cell>
        </row>
      </sheetData>
      <sheetData sheetId="13">
        <row r="49">
          <cell r="C49">
            <v>611541.0000000001</v>
          </cell>
          <cell r="I49">
            <v>15752871788.76</v>
          </cell>
        </row>
      </sheetData>
      <sheetData sheetId="14">
        <row r="49">
          <cell r="C49">
            <v>709652.99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RIL 2010 - Non-Life"/>
      <sheetName val="MAY 2010 -Non-Life"/>
      <sheetName val="JUNE 2010-Non-Life"/>
      <sheetName val="JULY 2010-Non-Life"/>
      <sheetName val="AUGUST 2010-Non-Life"/>
      <sheetName val="SEPTEMBER 2010-Non-Life"/>
      <sheetName val="OCTOBER 2010-Non-Life"/>
      <sheetName val="NOVEMBER 2010-Non-Life"/>
      <sheetName val="DECEMBER 2010-Non-Life"/>
      <sheetName val="JANUARY 2011-Non-Life"/>
      <sheetName val="FEBRUARY 2011-Non-Life"/>
      <sheetName val="MARCH 2011-Non-Life - UNAUDITED"/>
    </sheetNames>
    <sheetDataSet>
      <sheetData sheetId="11">
        <row r="7">
          <cell r="C7">
            <v>105064.24</v>
          </cell>
          <cell r="I7">
            <v>4046383888.86</v>
          </cell>
        </row>
        <row r="8">
          <cell r="C8">
            <v>92378.25</v>
          </cell>
          <cell r="I8">
            <v>505183237.71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rch'2011"/>
    </sheetNames>
    <sheetDataSet>
      <sheetData sheetId="0">
        <row r="8">
          <cell r="E8">
            <v>57236.3</v>
          </cell>
          <cell r="K8">
            <v>2383267598.34</v>
          </cell>
        </row>
        <row r="9">
          <cell r="E9">
            <v>42676.13</v>
          </cell>
          <cell r="K9">
            <v>3243548568.88</v>
          </cell>
        </row>
        <row r="51">
          <cell r="E51">
            <v>462510</v>
          </cell>
          <cell r="K51">
            <v>8943205550.289999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APRIL 2010"/>
      <sheetName val="MAY 2010"/>
      <sheetName val="JUNE 2010"/>
      <sheetName val="JULY 2010"/>
      <sheetName val="AUGUST 2010"/>
      <sheetName val="SEPTEMBER 2010"/>
      <sheetName val="OCTOBER 2010"/>
      <sheetName val="NOVEMBER 2010"/>
      <sheetName val="DECEMBER 2010"/>
      <sheetName val="JANUARY 2011"/>
      <sheetName val="FEBRUARY 2011"/>
      <sheetName val="MARCH 2011"/>
    </sheetNames>
    <sheetDataSet>
      <sheetData sheetId="12">
        <row r="7">
          <cell r="C7">
            <v>79048</v>
          </cell>
          <cell r="I7">
            <v>126448174.36580431</v>
          </cell>
        </row>
        <row r="8">
          <cell r="C8">
            <v>64793</v>
          </cell>
          <cell r="I8">
            <v>76640324.84645928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C10">
            <v>67158.35</v>
          </cell>
          <cell r="I10">
            <v>151082150.66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9 - Non-Life"/>
      <sheetName val="MAY 2009 - Non-Life"/>
      <sheetName val="JUNE 2009 - Non-Life"/>
      <sheetName val="JULY 2009-Non-life"/>
      <sheetName val="AUG 2009-Non-life"/>
      <sheetName val="SEPT 2009-Non-life"/>
      <sheetName val="OCT 2009-Non-life"/>
      <sheetName val="NOV 2009-Non-life"/>
      <sheetName val="DEC 2009-Non-life"/>
      <sheetName val="JAN 2010-Non-life"/>
      <sheetName val="FEB 2010-Non-life"/>
      <sheetName val="MARCH 2010-Non-life"/>
    </sheetNames>
    <sheetDataSet>
      <sheetData sheetId="11">
        <row r="8">
          <cell r="C8">
            <v>77332.68</v>
          </cell>
          <cell r="I8">
            <v>764790600.71</v>
          </cell>
        </row>
        <row r="50">
          <cell r="C50">
            <v>550883.27</v>
          </cell>
          <cell r="I50">
            <v>1540788723.0000002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C10">
            <v>57503</v>
          </cell>
          <cell r="I10">
            <v>57820306.92</v>
          </cell>
        </row>
        <row r="52">
          <cell r="C52">
            <v>471875</v>
          </cell>
          <cell r="I52">
            <v>119421100.32000002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DECEMBER 2009"/>
      <sheetName val="JANUARY 2010"/>
      <sheetName val="FEBRUARY 2010"/>
      <sheetName val="MARCH 2010"/>
    </sheetNames>
    <sheetDataSet>
      <sheetData sheetId="4">
        <row r="8">
          <cell r="C8">
            <v>57279.35</v>
          </cell>
          <cell r="I8">
            <v>65429692.45992735</v>
          </cell>
        </row>
        <row r="49">
          <cell r="C49">
            <v>523732.117</v>
          </cell>
          <cell r="I49">
            <v>197557547.6948586</v>
          </cell>
        </row>
        <row r="50">
          <cell r="C50">
            <v>427777.43</v>
          </cell>
          <cell r="I50">
            <v>171688434.1685001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26140.40963</v>
          </cell>
          <cell r="I7">
            <v>274180006</v>
          </cell>
        </row>
        <row r="49">
          <cell r="C49">
            <v>251569.71867</v>
          </cell>
          <cell r="I49">
            <v>741533067</v>
          </cell>
        </row>
        <row r="50">
          <cell r="C50">
            <v>264049.29946999997</v>
          </cell>
          <cell r="I50">
            <v>934423839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rch-10 Final"/>
    </sheetNames>
    <sheetDataSet>
      <sheetData sheetId="0">
        <row r="7">
          <cell r="C7">
            <v>27006.177926494496</v>
          </cell>
          <cell r="I7">
            <v>40380274.70505448</v>
          </cell>
        </row>
        <row r="49">
          <cell r="C49">
            <v>329506.1474133203</v>
          </cell>
          <cell r="I49">
            <v>198693084.00224033</v>
          </cell>
        </row>
        <row r="50">
          <cell r="C50">
            <v>341983.8786619833</v>
          </cell>
          <cell r="I50">
            <v>371012045.68555677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7">
          <cell r="C7">
            <v>20238.112520900002</v>
          </cell>
          <cell r="I7">
            <v>103989717.44044462</v>
          </cell>
        </row>
        <row r="49">
          <cell r="C49">
            <v>163955.7667214</v>
          </cell>
          <cell r="I49">
            <v>244494645.374774</v>
          </cell>
        </row>
        <row r="50">
          <cell r="C50">
            <v>151552.1841645</v>
          </cell>
          <cell r="I50">
            <v>250735695.8985696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28804.509770000004</v>
          </cell>
          <cell r="I7">
            <v>347176591</v>
          </cell>
        </row>
        <row r="49">
          <cell r="C49">
            <v>290473.66648</v>
          </cell>
          <cell r="I49">
            <v>865557656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4"/>
    </sheetNames>
    <sheetDataSet>
      <sheetData sheetId="0">
        <row r="7">
          <cell r="C7">
            <v>12978.06449127728</v>
          </cell>
          <cell r="I7">
            <v>27538207.900015026</v>
          </cell>
        </row>
        <row r="49">
          <cell r="C49">
            <v>197965.15415679564</v>
          </cell>
          <cell r="I49">
            <v>118400599.37283416</v>
          </cell>
        </row>
        <row r="50">
          <cell r="C50">
            <v>191487.3522303867</v>
          </cell>
          <cell r="I50">
            <v>79136133.93877159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4249</v>
          </cell>
          <cell r="I7">
            <v>6709586.295312202</v>
          </cell>
        </row>
        <row r="49">
          <cell r="C49">
            <v>90708.22854</v>
          </cell>
          <cell r="I49">
            <v>31655617.978233017</v>
          </cell>
        </row>
        <row r="50">
          <cell r="C50">
            <v>80578.77769356864</v>
          </cell>
          <cell r="I50">
            <v>25969789.363679163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15675.242821125996</v>
          </cell>
          <cell r="I7">
            <v>241319165.9353394</v>
          </cell>
        </row>
        <row r="49">
          <cell r="C49">
            <v>89184.21743302501</v>
          </cell>
          <cell r="I49">
            <v>313811998.4834211</v>
          </cell>
        </row>
        <row r="50">
          <cell r="C50">
            <v>88748.9427127</v>
          </cell>
          <cell r="I50">
            <v>193735307.9685429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C7">
            <v>4777.21213841303</v>
          </cell>
          <cell r="I7">
            <v>18261447.689080898</v>
          </cell>
        </row>
        <row r="49">
          <cell r="C49">
            <v>78485.4775063029</v>
          </cell>
          <cell r="I49">
            <v>56819495.42303072</v>
          </cell>
        </row>
        <row r="50">
          <cell r="C50">
            <v>68543.50534799196</v>
          </cell>
          <cell r="I50">
            <v>67631340.65918092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14278.37768021241</v>
          </cell>
          <cell r="I7">
            <v>21633598.028915547</v>
          </cell>
        </row>
        <row r="49">
          <cell r="C49">
            <v>92841.6544835509</v>
          </cell>
          <cell r="I49">
            <v>58950337.30580583</v>
          </cell>
        </row>
        <row r="50">
          <cell r="C50">
            <v>37402.82994304789</v>
          </cell>
          <cell r="I50">
            <v>30359549.34995168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RCH 2011-Non-Life - UNAUDITED"/>
    </sheetNames>
    <sheetDataSet>
      <sheetData sheetId="0">
        <row r="50">
          <cell r="C50">
            <v>604251.36</v>
          </cell>
          <cell r="I50">
            <v>9202759451.58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240433.65250000003</v>
          </cell>
          <cell r="I49">
            <v>645108757.28116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RDA March 2008"/>
    </sheetNames>
    <sheetDataSet>
      <sheetData sheetId="0">
        <row r="49">
          <cell r="C49">
            <v>334469.21831141814</v>
          </cell>
          <cell r="I49">
            <v>598682333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123583.42</v>
          </cell>
          <cell r="I49">
            <v>136365852.6392572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194641.73061753527</v>
          </cell>
          <cell r="I49">
            <v>153957866.87536994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7">
          <cell r="C7">
            <v>28346.45957588</v>
          </cell>
          <cell r="I7">
            <v>51858401.3664087</v>
          </cell>
        </row>
        <row r="49">
          <cell r="C49">
            <v>425187.47450687294</v>
          </cell>
          <cell r="I49">
            <v>206492423.30579352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69515.97786697891</v>
          </cell>
          <cell r="I49">
            <v>23556226.67351466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81338.98065940867</v>
          </cell>
          <cell r="I49">
            <v>170207359.81812698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R 08"/>
    </sheetNames>
    <sheetDataSet>
      <sheetData sheetId="1">
        <row r="49">
          <cell r="C49">
            <v>56366.74791513114</v>
          </cell>
          <cell r="I49">
            <v>24054266.359144323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21657.732190705196</v>
          </cell>
          <cell r="I49">
            <v>113598125.79718183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I7">
            <v>258389260</v>
          </cell>
        </row>
        <row r="8">
          <cell r="I8">
            <v>243352514.80834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RDA March-09"/>
    </sheetNames>
    <sheetDataSet>
      <sheetData sheetId="0">
        <row r="7">
          <cell r="C7">
            <v>28950.025611750003</v>
          </cell>
          <cell r="I7">
            <v>62950691.0613755</v>
          </cell>
        </row>
        <row r="8">
          <cell r="C8">
            <v>43824.64293940735</v>
          </cell>
          <cell r="I8">
            <v>40046771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20900.606967000003</v>
          </cell>
          <cell r="I7">
            <v>138658682.0195799</v>
          </cell>
        </row>
        <row r="8">
          <cell r="C8">
            <v>23479.67</v>
          </cell>
          <cell r="I8">
            <v>83208929.25925718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12642.2567181465</v>
          </cell>
          <cell r="I7">
            <v>19767408.539721765</v>
          </cell>
        </row>
        <row r="8">
          <cell r="C8">
            <v>12780.88803448155</v>
          </cell>
          <cell r="I8">
            <v>14358043.351357218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TP only policies"/>
      <sheetName val="Sheet1"/>
      <sheetName val="New Format FINAL-March09"/>
    </sheetNames>
    <sheetDataSet>
      <sheetData sheetId="2">
        <row r="7">
          <cell r="C7">
            <v>5083.88090957578</v>
          </cell>
          <cell r="I7">
            <v>7168976.419097599</v>
          </cell>
        </row>
        <row r="8">
          <cell r="C8">
            <v>6906.5742900000005</v>
          </cell>
          <cell r="I8">
            <v>6018479.275075868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New Format (2)"/>
    </sheetNames>
    <sheetDataSet>
      <sheetData sheetId="0">
        <row r="7">
          <cell r="C7">
            <v>16090.381762099998</v>
          </cell>
          <cell r="I7">
            <v>127970719.51745774</v>
          </cell>
        </row>
        <row r="8">
          <cell r="C8">
            <v>13395.5641376</v>
          </cell>
          <cell r="I8">
            <v>84921160.28589746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7">
          <cell r="C7">
            <v>21272.4306064</v>
          </cell>
          <cell r="I7">
            <v>112529721.39413834</v>
          </cell>
        </row>
        <row r="49">
          <cell r="C49">
            <v>181550.19855829998</v>
          </cell>
          <cell r="I49">
            <v>262756308.54308486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r 09"/>
    </sheetNames>
    <sheetDataSet>
      <sheetData sheetId="1">
        <row r="7">
          <cell r="C7">
            <v>5384.440765926931</v>
          </cell>
          <cell r="I7">
            <v>20135207.024267986</v>
          </cell>
        </row>
        <row r="8">
          <cell r="C8">
            <v>7000.323234127315</v>
          </cell>
          <cell r="I8">
            <v>5923337.7928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5075.3241333999995</v>
          </cell>
          <cell r="I7">
            <v>7161141.7564928</v>
          </cell>
        </row>
        <row r="8">
          <cell r="C8">
            <v>1328.2348436233967</v>
          </cell>
          <cell r="I8">
            <v>969607.0423950698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ternal (Cr.)"/>
      <sheetName val="Journal (Crore)"/>
      <sheetName val="Journal (Lakh)"/>
      <sheetName val="Royal"/>
      <sheetName val="Tata-AIG"/>
      <sheetName val="Reliance"/>
      <sheetName val="ICICI-Lom"/>
      <sheetName val="IFFCO"/>
      <sheetName val="Bajaj"/>
      <sheetName val="HDFC ERGO"/>
      <sheetName val="Cholamandalam"/>
      <sheetName val="United"/>
      <sheetName val="Oriental"/>
      <sheetName val="National"/>
      <sheetName val="New India"/>
      <sheetName val="FUTURE"/>
      <sheetName val="Universal"/>
      <sheetName val="ECGC"/>
      <sheetName val="Star Health"/>
      <sheetName val="APOLLO"/>
      <sheetName val="Max BUPA"/>
      <sheetName val="Shriram"/>
      <sheetName val="Bharti AXA"/>
      <sheetName val="Raheja QBE"/>
      <sheetName val="SBI "/>
      <sheetName val="L&amp;T"/>
      <sheetName val="AIC"/>
      <sheetName val="5 segments (Pol)"/>
      <sheetName val="5 segments (Prem)"/>
      <sheetName val="Fire"/>
      <sheetName val="Marine (T)"/>
      <sheetName val="Marine C"/>
      <sheetName val="Marine H"/>
      <sheetName val="Eng"/>
      <sheetName val="Motor (T)"/>
      <sheetName val="Motor TP"/>
      <sheetName val="Motor OD"/>
      <sheetName val="Health (T)"/>
      <sheetName val="Health Med"/>
      <sheetName val="Aviation"/>
      <sheetName val="Health Overseas"/>
      <sheetName val="Liability (T)"/>
      <sheetName val="PA"/>
      <sheetName val="Others"/>
      <sheetName val="5-Segments"/>
      <sheetName val="Policies"/>
      <sheetName val="Policies-2"/>
    </sheetNames>
    <sheetDataSet>
      <sheetData sheetId="1">
        <row r="54">
          <cell r="C54">
            <v>3561.7923487999997</v>
          </cell>
          <cell r="D54">
            <v>1982.6273187</v>
          </cell>
          <cell r="H54">
            <v>11713.4314653</v>
          </cell>
          <cell r="K54">
            <v>8006.025196999999</v>
          </cell>
          <cell r="P54">
            <v>34126.16769209999</v>
          </cell>
        </row>
        <row r="55">
          <cell r="C55">
            <v>3067.8273</v>
          </cell>
          <cell r="E55">
            <v>942.9889000000001</v>
          </cell>
          <cell r="H55">
            <v>8944.636700000001</v>
          </cell>
          <cell r="K55">
            <v>6697.756600000001</v>
          </cell>
          <cell r="P55">
            <v>27989.795338000004</v>
          </cell>
        </row>
        <row r="56">
          <cell r="C56">
            <v>5534.890011019531</v>
          </cell>
          <cell r="D56">
            <v>2851.084894873763</v>
          </cell>
          <cell r="H56">
            <v>24175.905725308126</v>
          </cell>
          <cell r="K56">
            <v>13344.992147507111</v>
          </cell>
          <cell r="P56">
            <v>58356.52991914758</v>
          </cell>
        </row>
        <row r="57">
          <cell r="C57">
            <v>4636.160399240779</v>
          </cell>
          <cell r="E57">
            <v>1537.3001253131515</v>
          </cell>
          <cell r="H57">
            <v>18407.29395268348</v>
          </cell>
          <cell r="K57">
            <v>11245.254891765211</v>
          </cell>
          <cell r="P57">
            <v>47355.23678821389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0</v>
          </cell>
          <cell r="C49">
            <v>0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10986.057344689392</v>
          </cell>
          <cell r="C49">
            <v>75124.23399150855</v>
          </cell>
        </row>
        <row r="50">
          <cell r="B50">
            <v>12079.644628911086</v>
          </cell>
          <cell r="C50">
            <v>71271.91491179999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16465.971922400004</v>
          </cell>
          <cell r="C49">
            <v>108508.6522446</v>
          </cell>
        </row>
        <row r="50">
          <cell r="B50">
            <v>12642.703199699994</v>
          </cell>
          <cell r="C50">
            <v>85684.817935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 Mail"/>
    </sheetNames>
    <sheetDataSet>
      <sheetData sheetId="0">
        <row r="49">
          <cell r="B49">
            <v>15880.982131086952</v>
          </cell>
          <cell r="C49">
            <v>104144.6862823456</v>
          </cell>
        </row>
        <row r="50">
          <cell r="B50">
            <v>11176.650000000003</v>
          </cell>
          <cell r="C50">
            <v>89426.58306861582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27210.478241300007</v>
          </cell>
          <cell r="C49">
            <v>128421.21675859999</v>
          </cell>
        </row>
        <row r="50">
          <cell r="B50">
            <v>15439.621880499999</v>
          </cell>
          <cell r="C50">
            <v>100768.7454226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51000.18158749025</v>
          </cell>
          <cell r="C49">
            <v>286037.10667985777</v>
          </cell>
        </row>
        <row r="50">
          <cell r="B50">
            <v>39660.92164455999</v>
          </cell>
          <cell r="C50">
            <v>252252.2551522336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29479.41062</v>
          </cell>
          <cell r="C49">
            <v>191509.94872900005</v>
          </cell>
        </row>
        <row r="50">
          <cell r="B50">
            <v>24945.63121</v>
          </cell>
          <cell r="C50">
            <v>160761.43073999998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2"/>
    </sheetNames>
    <sheetDataSet>
      <sheetData sheetId="0">
        <row r="7">
          <cell r="C7">
            <v>9767.707749567502</v>
          </cell>
          <cell r="I7">
            <v>13877266.5729112</v>
          </cell>
        </row>
        <row r="49">
          <cell r="C49">
            <v>165542.65539815763</v>
          </cell>
          <cell r="I49">
            <v>72742186.5733486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29122.549701474712</v>
          </cell>
          <cell r="C49">
            <v>126374.53594508712</v>
          </cell>
        </row>
        <row r="50">
          <cell r="B50">
            <v>13114.032925980884</v>
          </cell>
          <cell r="C50">
            <v>90351.87209825726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MBF"/>
    </sheetNames>
    <sheetDataSet>
      <sheetData sheetId="0">
        <row r="49">
          <cell r="B49">
            <v>12489.542452689997</v>
          </cell>
          <cell r="C49">
            <v>78674.77216561993</v>
          </cell>
        </row>
        <row r="50">
          <cell r="B50">
            <v>11847.792472984662</v>
          </cell>
          <cell r="C50">
            <v>66464.51520242872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SEPTEMBER'12"/>
    </sheetNames>
    <sheetDataSet>
      <sheetData sheetId="0">
        <row r="49">
          <cell r="B49">
            <v>8680.7799523</v>
          </cell>
          <cell r="C49">
            <v>55883.282793700004</v>
          </cell>
        </row>
        <row r="50">
          <cell r="B50">
            <v>7560.484418400001</v>
          </cell>
          <cell r="C50">
            <v>45976.536173600005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USGI - SEPT 2012"/>
    </sheetNames>
    <sheetDataSet>
      <sheetData sheetId="0">
        <row r="49">
          <cell r="B49">
            <v>4326.6410694</v>
          </cell>
          <cell r="C49">
            <v>24710.421813599998</v>
          </cell>
        </row>
        <row r="50">
          <cell r="B50">
            <v>4270.15494144642</v>
          </cell>
          <cell r="C50">
            <v>18225.764579030554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12679.37429</v>
          </cell>
          <cell r="C49">
            <v>69294.17782</v>
          </cell>
        </row>
        <row r="50">
          <cell r="B50">
            <v>10583.22948</v>
          </cell>
          <cell r="C50">
            <v>52165.00293999999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8723.883606999998</v>
          </cell>
          <cell r="C49">
            <v>57221.55999359999</v>
          </cell>
        </row>
        <row r="50">
          <cell r="B50">
            <v>6203.582611599225</v>
          </cell>
          <cell r="C50">
            <v>38615.04882999921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224.8371627</v>
          </cell>
          <cell r="C49">
            <v>1401.16803</v>
          </cell>
        </row>
        <row r="50">
          <cell r="B50">
            <v>183</v>
          </cell>
          <cell r="C50">
            <v>974.7500000000001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5769.970000000001</v>
          </cell>
          <cell r="C49">
            <v>29585.723287900004</v>
          </cell>
        </row>
        <row r="50">
          <cell r="B50">
            <v>1854.270239604261</v>
          </cell>
          <cell r="C50">
            <v>9392.25438960426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7">
          <cell r="B47">
            <v>1016.6350961078106</v>
          </cell>
          <cell r="C47">
            <v>7925.0089200904495</v>
          </cell>
        </row>
        <row r="48">
          <cell r="B48">
            <v>1095.7941781620818</v>
          </cell>
          <cell r="C48">
            <v>6060.06537518461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6457.099999999999</v>
          </cell>
          <cell r="C49">
            <v>37541.18</v>
          </cell>
        </row>
        <row r="50">
          <cell r="B50">
            <v>6270.839999999999</v>
          </cell>
          <cell r="C50">
            <v>60550.89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4554.8504154</v>
          </cell>
          <cell r="I7">
            <v>7729391.857805197</v>
          </cell>
        </row>
        <row r="49">
          <cell r="C49">
            <v>114370.0419447001</v>
          </cell>
          <cell r="I49">
            <v>68077589.7054458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3522.0860387000002</v>
          </cell>
          <cell r="C49">
            <v>21404.303729299998</v>
          </cell>
        </row>
        <row r="50">
          <cell r="B50">
            <v>2489.1563656730004</v>
          </cell>
          <cell r="C50">
            <v>15502.166559254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  <sheetName val=" "/>
    </sheetNames>
    <sheetDataSet>
      <sheetData sheetId="0">
        <row r="49">
          <cell r="B49">
            <v>1400.04</v>
          </cell>
          <cell r="C49">
            <v>7736</v>
          </cell>
        </row>
        <row r="50">
          <cell r="B50">
            <v>1563.75</v>
          </cell>
          <cell r="C50">
            <v>4663.74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133.46</v>
          </cell>
          <cell r="C49">
            <v>1044.11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APRIL 2012 - Non-Life"/>
      <sheetName val="MAY 2012-Non-Life"/>
      <sheetName val="JUNE 2012-Non-Life"/>
      <sheetName val="JULY 2012-Non-Life"/>
      <sheetName val="AUG.2012-Non-Life"/>
      <sheetName val="SEPT.2012-Non-Life"/>
    </sheetNames>
    <sheetDataSet>
      <sheetData sheetId="5">
        <row r="49">
          <cell r="B49">
            <v>75675.70999999999</v>
          </cell>
          <cell r="C49">
            <v>510018.66999999987</v>
          </cell>
        </row>
        <row r="50">
          <cell r="B50">
            <v>72565.38</v>
          </cell>
          <cell r="C50">
            <v>436251.23000000004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ept'12"/>
    </sheetNames>
    <sheetDataSet>
      <sheetData sheetId="0">
        <row r="48">
          <cell r="B48">
            <v>74139.99999999999</v>
          </cell>
          <cell r="C48">
            <v>435636</v>
          </cell>
        </row>
        <row r="49">
          <cell r="B49">
            <v>63411.00000000001</v>
          </cell>
          <cell r="C49">
            <v>367057.00000000006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53902.83</v>
          </cell>
          <cell r="C52">
            <v>329918.54000000004</v>
          </cell>
        </row>
        <row r="53">
          <cell r="B53">
            <v>61291.11</v>
          </cell>
          <cell r="C53">
            <v>306842.42000000004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10284.34</v>
          </cell>
          <cell r="C49">
            <v>54122.45</v>
          </cell>
        </row>
        <row r="50">
          <cell r="B50">
            <v>8058.55</v>
          </cell>
          <cell r="C50">
            <v>45464.02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ep'12"/>
    </sheetNames>
    <sheetDataSet>
      <sheetData sheetId="0">
        <row r="11">
          <cell r="C11">
            <v>72245.46</v>
          </cell>
          <cell r="D11">
            <v>181640.68</v>
          </cell>
        </row>
        <row r="12">
          <cell r="C12">
            <v>32068.31</v>
          </cell>
          <cell r="D12">
            <v>145942.99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APRIL Journal"/>
      <sheetName val="APRIL- Internal "/>
      <sheetName val="Data-Graph (crores)_April"/>
      <sheetName val="Graph_April"/>
      <sheetName val="GDP_April 2012"/>
      <sheetName val="MAY Journal"/>
      <sheetName val="MAY- Internal "/>
      <sheetName val="Data-Graph (crores)_May"/>
      <sheetName val="Graph_May"/>
      <sheetName val="GDP_May 2012"/>
      <sheetName val="JUNE Journal"/>
      <sheetName val="JUNE- Internal "/>
      <sheetName val="Data-Graph (crores)_June"/>
      <sheetName val="Graph_June"/>
      <sheetName val="GDP_June 2012"/>
      <sheetName val="JULY Journal"/>
      <sheetName val="JULY- Internal "/>
      <sheetName val="Inp_Chart_Journal (crores)_July"/>
      <sheetName val="Chart_July Journal"/>
      <sheetName val="GDP_July 2012"/>
      <sheetName val="AUGUST Journal"/>
      <sheetName val="AUGUST- Internal "/>
      <sheetName val="Inp_Chart_Journal (crores)_Aug"/>
      <sheetName val="Chart_August Journal"/>
      <sheetName val="GDP_August 2012"/>
      <sheetName val="SEPTEMBER Journal"/>
      <sheetName val="SEPTEMBER- Internal "/>
      <sheetName val="Inp_Chart_Jour (crores)_Sept"/>
      <sheetName val="Chart_September Journal"/>
      <sheetName val="GDP_September 2012"/>
      <sheetName val="all segments 2012-13"/>
      <sheetName val="fire 2012-13 "/>
      <sheetName val="all segments (2)"/>
      <sheetName val="fire  (2)"/>
      <sheetName val="Sheet2"/>
      <sheetName val="Sheet3"/>
    </sheetNames>
    <sheetDataSet>
      <sheetData sheetId="27">
        <row r="120">
          <cell r="J120" t="str">
            <v>2011-12</v>
          </cell>
          <cell r="K120" t="str">
            <v>2012-13</v>
          </cell>
        </row>
        <row r="121">
          <cell r="I121" t="str">
            <v>April</v>
          </cell>
          <cell r="J121">
            <v>5621.9391198142885</v>
          </cell>
          <cell r="K121">
            <v>6506.511852913789</v>
          </cell>
        </row>
        <row r="122">
          <cell r="I122" t="str">
            <v>May</v>
          </cell>
          <cell r="J122">
            <v>9627.91275752047</v>
          </cell>
          <cell r="K122">
            <v>11387.322595809492</v>
          </cell>
        </row>
        <row r="123">
          <cell r="I123" t="str">
            <v>June</v>
          </cell>
          <cell r="J123">
            <v>14062.95115835754</v>
          </cell>
          <cell r="K123">
            <v>16586.484683202536</v>
          </cell>
        </row>
        <row r="124">
          <cell r="I124" t="str">
            <v>July</v>
          </cell>
          <cell r="J124">
            <v>18671.955972703836</v>
          </cell>
          <cell r="K124">
            <v>22162.506991031172</v>
          </cell>
        </row>
        <row r="125">
          <cell r="I125" t="str">
            <v>August</v>
          </cell>
          <cell r="J125">
            <v>23748.176952800866</v>
          </cell>
          <cell r="K125">
            <v>27942.36870276776</v>
          </cell>
        </row>
        <row r="126">
          <cell r="I126" t="str">
            <v>September</v>
          </cell>
          <cell r="J126">
            <v>28607.03013377608</v>
          </cell>
          <cell r="K126">
            <v>34001.094291848094</v>
          </cell>
        </row>
        <row r="127">
          <cell r="I127" t="str">
            <v>Total</v>
          </cell>
          <cell r="J127">
            <v>58344.15622704758</v>
          </cell>
          <cell r="K127">
            <v>34001.094291848094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18685.1743595</v>
          </cell>
          <cell r="I7">
            <v>132557853.11940414</v>
          </cell>
        </row>
        <row r="49">
          <cell r="C49">
            <v>121400.59464499999</v>
          </cell>
          <cell r="I49">
            <v>223398934.42947316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r 11"/>
    </sheetNames>
    <sheetDataSet>
      <sheetData sheetId="0">
        <row r="7">
          <cell r="C7">
            <v>5661.412887613902</v>
          </cell>
          <cell r="I7">
            <v>15306966.885680601</v>
          </cell>
        </row>
        <row r="49">
          <cell r="C49">
            <v>96782.91067025198</v>
          </cell>
          <cell r="I49">
            <v>52666336.6420958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19432.469436396994</v>
          </cell>
          <cell r="I7">
            <v>37401835.285876386</v>
          </cell>
        </row>
        <row r="49">
          <cell r="C49">
            <v>130205.39626486426</v>
          </cell>
          <cell r="I49">
            <v>87763296.80249327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xSplit="1" ySplit="6" topLeftCell="B19" activePane="bottomRight" state="frozen"/>
      <selection pane="topLeft" activeCell="H1" sqref="H1"/>
      <selection pane="topRight" activeCell="H1" sqref="H1"/>
      <selection pane="bottomLeft" activeCell="H1" sqref="H1"/>
      <selection pane="bottomRight" activeCell="A39" sqref="A39:F39"/>
    </sheetView>
  </sheetViews>
  <sheetFormatPr defaultColWidth="9.140625" defaultRowHeight="12.75"/>
  <cols>
    <col min="1" max="1" width="29.7109375" style="0" customWidth="1"/>
    <col min="2" max="2" width="12.57421875" style="0" customWidth="1"/>
    <col min="3" max="3" width="12.421875" style="0" bestFit="1" customWidth="1"/>
    <col min="4" max="5" width="13.8515625" style="0" bestFit="1" customWidth="1"/>
    <col min="6" max="6" width="21.140625" style="0" customWidth="1"/>
    <col min="9" max="9" width="10.57421875" style="0" customWidth="1"/>
  </cols>
  <sheetData>
    <row r="1" spans="1:8" s="3" customFormat="1" ht="15.75" customHeight="1">
      <c r="A1" s="45" t="s">
        <v>0</v>
      </c>
      <c r="B1" s="45"/>
      <c r="C1" s="45"/>
      <c r="D1" s="45"/>
      <c r="E1" s="45"/>
      <c r="F1" s="45"/>
      <c r="G1" s="16"/>
      <c r="H1" s="16"/>
    </row>
    <row r="2" spans="1:8" s="3" customFormat="1" ht="15.75" customHeight="1">
      <c r="A2" s="46" t="s">
        <v>1</v>
      </c>
      <c r="B2" s="46"/>
      <c r="C2" s="46"/>
      <c r="D2" s="46"/>
      <c r="E2" s="46"/>
      <c r="F2" s="46"/>
      <c r="G2" s="5"/>
      <c r="H2" s="16"/>
    </row>
    <row r="3" spans="1:6" ht="15" customHeight="1">
      <c r="A3" s="53" t="s">
        <v>78</v>
      </c>
      <c r="B3" s="53"/>
      <c r="C3" s="53"/>
      <c r="D3" s="53"/>
      <c r="E3" s="53"/>
      <c r="F3" s="53"/>
    </row>
    <row r="4" spans="1:5" ht="15">
      <c r="A4" s="24"/>
      <c r="B4" s="24"/>
      <c r="C4" s="4" t="s">
        <v>77</v>
      </c>
      <c r="D4" s="24"/>
      <c r="E4" s="24"/>
    </row>
    <row r="5" spans="1:6" ht="37.5" customHeight="1">
      <c r="A5" s="48" t="s">
        <v>2</v>
      </c>
      <c r="B5" s="49" t="s">
        <v>80</v>
      </c>
      <c r="C5" s="50"/>
      <c r="D5" s="51" t="s">
        <v>81</v>
      </c>
      <c r="E5" s="52"/>
      <c r="F5" s="47" t="s">
        <v>79</v>
      </c>
    </row>
    <row r="6" spans="1:6" ht="26.25" customHeight="1">
      <c r="A6" s="48"/>
      <c r="B6" s="9" t="s">
        <v>71</v>
      </c>
      <c r="C6" s="9" t="s">
        <v>72</v>
      </c>
      <c r="D6" s="9" t="s">
        <v>71</v>
      </c>
      <c r="E6" s="9" t="s">
        <v>72</v>
      </c>
      <c r="F6" s="47"/>
    </row>
    <row r="7" spans="1:6" ht="18">
      <c r="A7" s="25" t="s">
        <v>3</v>
      </c>
      <c r="B7" s="39">
        <f>'[44]New Format'!$B$49/100</f>
        <v>109.86057344689392</v>
      </c>
      <c r="C7" s="39">
        <f>'[44]New Format'!$B$50/100</f>
        <v>120.79644628911086</v>
      </c>
      <c r="D7" s="39">
        <f>'[44]New Format'!$C$49/100</f>
        <v>751.2423399150855</v>
      </c>
      <c r="E7" s="39">
        <f>'[44]New Format'!$C$50/100</f>
        <v>712.7191491179999</v>
      </c>
      <c r="F7" s="26">
        <f>(D7-E7)/E7*100</f>
        <v>5.405101132017933</v>
      </c>
    </row>
    <row r="8" spans="1:8" s="1" customFormat="1" ht="18">
      <c r="A8" s="25" t="s">
        <v>4</v>
      </c>
      <c r="B8" s="39">
        <f>'[45]New Format'!$B$49/100</f>
        <v>164.65971922400004</v>
      </c>
      <c r="C8" s="39">
        <f>'[45]New Format'!$B$50/100</f>
        <v>126.42703199699994</v>
      </c>
      <c r="D8" s="39">
        <f>'[45]New Format'!$C$49/100</f>
        <v>1085.0865224460001</v>
      </c>
      <c r="E8" s="39">
        <f>'[45]New Format'!$C$50/100</f>
        <v>856.84817935</v>
      </c>
      <c r="F8" s="26">
        <f aca="true" t="shared" si="0" ref="F8:F36">(D8-E8)/E8*100</f>
        <v>26.636964236667964</v>
      </c>
      <c r="G8"/>
      <c r="H8"/>
    </row>
    <row r="9" spans="1:8" s="1" customFormat="1" ht="18">
      <c r="A9" s="25" t="s">
        <v>5</v>
      </c>
      <c r="B9" s="39">
        <f>'[46]New Format Mail'!$B$49/100</f>
        <v>158.80982131086952</v>
      </c>
      <c r="C9" s="39">
        <f>'[46]New Format Mail'!$B$50/100</f>
        <v>111.76650000000004</v>
      </c>
      <c r="D9" s="39">
        <f>'[46]New Format Mail'!$C$49/100</f>
        <v>1041.446862823456</v>
      </c>
      <c r="E9" s="39">
        <f>'[46]New Format Mail'!$C$50/100</f>
        <v>894.2658306861581</v>
      </c>
      <c r="F9" s="26">
        <f t="shared" si="0"/>
        <v>16.458308825728913</v>
      </c>
      <c r="G9"/>
      <c r="H9"/>
    </row>
    <row r="10" spans="1:8" s="1" customFormat="1" ht="18">
      <c r="A10" s="25" t="s">
        <v>6</v>
      </c>
      <c r="B10" s="39">
        <f>'[47]New Format'!$B$49/100</f>
        <v>272.10478241300007</v>
      </c>
      <c r="C10" s="39">
        <f>'[47]New Format'!$B$50/100</f>
        <v>154.396218805</v>
      </c>
      <c r="D10" s="39">
        <f>'[47]New Format'!$C$49/100</f>
        <v>1284.2121675859999</v>
      </c>
      <c r="E10" s="39">
        <f>'[47]New Format'!$C$50/100</f>
        <v>1007.687454226</v>
      </c>
      <c r="F10" s="26">
        <f t="shared" si="0"/>
        <v>27.441515938332007</v>
      </c>
      <c r="G10"/>
      <c r="H10"/>
    </row>
    <row r="11" spans="1:8" s="1" customFormat="1" ht="18">
      <c r="A11" s="25" t="s">
        <v>7</v>
      </c>
      <c r="B11" s="39">
        <f>'[48]Current Month'!$B$49/100</f>
        <v>510.00181587490255</v>
      </c>
      <c r="C11" s="39">
        <f>'[48]Current Month'!$B$50/100</f>
        <v>396.6092164455999</v>
      </c>
      <c r="D11" s="39">
        <f>'[48]Current Month'!$C$49/100</f>
        <v>2860.371066798578</v>
      </c>
      <c r="E11" s="39">
        <f>'[48]Current Month'!$C$50/100</f>
        <v>2522.522551522336</v>
      </c>
      <c r="F11" s="26">
        <f t="shared" si="0"/>
        <v>13.393280273048546</v>
      </c>
      <c r="G11"/>
      <c r="H11"/>
    </row>
    <row r="12" spans="1:8" s="1" customFormat="1" ht="18">
      <c r="A12" s="25" t="s">
        <v>8</v>
      </c>
      <c r="B12" s="39">
        <f>'[49]New Format'!$B$49/100</f>
        <v>294.7941062</v>
      </c>
      <c r="C12" s="39">
        <f>'[49]New Format'!$B$50/100</f>
        <v>249.4563121</v>
      </c>
      <c r="D12" s="39">
        <f>'[49]New Format'!$C$49/100</f>
        <v>1915.0994872900005</v>
      </c>
      <c r="E12" s="39">
        <f>'[49]New Format'!$C$50/100</f>
        <v>1607.6143074</v>
      </c>
      <c r="F12" s="26">
        <f t="shared" si="0"/>
        <v>19.126800406951926</v>
      </c>
      <c r="G12"/>
      <c r="H12"/>
    </row>
    <row r="13" spans="1:8" s="1" customFormat="1" ht="18">
      <c r="A13" s="25" t="s">
        <v>23</v>
      </c>
      <c r="B13" s="39">
        <f>'[50]New Format'!$B$49/100</f>
        <v>291.22549701474713</v>
      </c>
      <c r="C13" s="39">
        <f>'[50]New Format'!$B$50/100</f>
        <v>131.14032925980885</v>
      </c>
      <c r="D13" s="39">
        <f>'[50]New Format'!$C$49/100</f>
        <v>1263.745359450871</v>
      </c>
      <c r="E13" s="39">
        <f>'[50]New Format'!$C$50/100</f>
        <v>903.5187209825725</v>
      </c>
      <c r="F13" s="26">
        <f t="shared" si="0"/>
        <v>39.86930542806614</v>
      </c>
      <c r="G13"/>
      <c r="H13"/>
    </row>
    <row r="14" spans="1:8" s="1" customFormat="1" ht="18" customHeight="1">
      <c r="A14" s="25" t="s">
        <v>27</v>
      </c>
      <c r="B14" s="39">
        <f>'[51]MBF'!$B$49/100</f>
        <v>124.89542452689997</v>
      </c>
      <c r="C14" s="39">
        <f>'[51]MBF'!$B$50/100</f>
        <v>118.47792472984662</v>
      </c>
      <c r="D14" s="39">
        <f>'[51]MBF'!$C$49/100</f>
        <v>786.7477216561992</v>
      </c>
      <c r="E14" s="39">
        <f>'[51]MBF'!$C$50/100</f>
        <v>664.6451520242872</v>
      </c>
      <c r="F14" s="26">
        <f t="shared" si="0"/>
        <v>18.371091590757622</v>
      </c>
      <c r="G14"/>
      <c r="H14"/>
    </row>
    <row r="15" spans="1:8" s="1" customFormat="1" ht="18" customHeight="1">
      <c r="A15" s="25" t="s">
        <v>26</v>
      </c>
      <c r="B15" s="39">
        <f>'[52]New Format-NONLIFE SEPTEMBER''12'!$B$49/100</f>
        <v>86.807799523</v>
      </c>
      <c r="C15" s="39">
        <f>'[52]New Format-NONLIFE SEPTEMBER''12'!$B$50/100</f>
        <v>75.60484418400002</v>
      </c>
      <c r="D15" s="39">
        <f>'[52]New Format-NONLIFE SEPTEMBER''12'!$C$49/100</f>
        <v>558.832827937</v>
      </c>
      <c r="E15" s="39">
        <f>'[52]New Format-NONLIFE SEPTEMBER''12'!$C$50/100</f>
        <v>459.76536173600005</v>
      </c>
      <c r="F15" s="26">
        <f t="shared" si="0"/>
        <v>21.5473966605351</v>
      </c>
      <c r="G15"/>
      <c r="H15"/>
    </row>
    <row r="16" spans="1:8" s="1" customFormat="1" ht="18" customHeight="1">
      <c r="A16" s="25" t="s">
        <v>28</v>
      </c>
      <c r="B16" s="39">
        <f>'[53]USGI - SEPT 2012'!$B$49/100</f>
        <v>43.266410693999994</v>
      </c>
      <c r="C16" s="39">
        <f>'[53]USGI - SEPT 2012'!$B$50/100</f>
        <v>42.701549414464196</v>
      </c>
      <c r="D16" s="39">
        <f>'[53]USGI - SEPT 2012'!$C$49/100</f>
        <v>247.104218136</v>
      </c>
      <c r="E16" s="39">
        <f>'[53]USGI - SEPT 2012'!$C$50/100</f>
        <v>182.25764579030553</v>
      </c>
      <c r="F16" s="26">
        <f t="shared" si="0"/>
        <v>35.57961701113101</v>
      </c>
      <c r="G16"/>
      <c r="H16"/>
    </row>
    <row r="17" spans="1:8" s="1" customFormat="1" ht="18">
      <c r="A17" s="27" t="s">
        <v>29</v>
      </c>
      <c r="B17" s="40">
        <f>'[54]Sheet1'!$B$49/100</f>
        <v>126.7937429</v>
      </c>
      <c r="C17" s="40">
        <f>'[54]Sheet1'!$B$50/100</f>
        <v>105.8322948</v>
      </c>
      <c r="D17" s="39">
        <f>'[54]Sheet1'!$C$49/100</f>
        <v>692.9417781999999</v>
      </c>
      <c r="E17" s="39">
        <f>'[54]Sheet1'!$C$50/100</f>
        <v>521.6500293999999</v>
      </c>
      <c r="F17" s="26">
        <f t="shared" si="0"/>
        <v>32.83652624289493</v>
      </c>
      <c r="G17"/>
      <c r="H17"/>
    </row>
    <row r="18" spans="1:8" s="1" customFormat="1" ht="18">
      <c r="A18" s="27" t="s">
        <v>30</v>
      </c>
      <c r="B18" s="40">
        <f>'[55]New Format'!$B$49/100</f>
        <v>87.23883606999998</v>
      </c>
      <c r="C18" s="40">
        <f>'[55]New Format'!$B$50/100</f>
        <v>62.03582611599225</v>
      </c>
      <c r="D18" s="39">
        <f>'[55]New Format'!$C$49/100</f>
        <v>572.2155999359999</v>
      </c>
      <c r="E18" s="39">
        <f>'[55]New Format'!$C$50/100</f>
        <v>386.15048829999205</v>
      </c>
      <c r="F18" s="26">
        <f t="shared" si="0"/>
        <v>48.18461125224781</v>
      </c>
      <c r="G18"/>
      <c r="H18"/>
    </row>
    <row r="19" spans="1:8" s="1" customFormat="1" ht="18">
      <c r="A19" s="27" t="s">
        <v>34</v>
      </c>
      <c r="B19" s="40">
        <f>'[56]New Format'!$B$49/100</f>
        <v>2.248371627</v>
      </c>
      <c r="C19" s="40">
        <f>'[56]New Format'!$B$50/100</f>
        <v>1.83</v>
      </c>
      <c r="D19" s="39">
        <f>'[56]New Format'!$C$49/100</f>
        <v>14.0116803</v>
      </c>
      <c r="E19" s="39">
        <f>'[56]New Format'!$C$50/100</f>
        <v>9.7475</v>
      </c>
      <c r="F19" s="26">
        <f t="shared" si="0"/>
        <v>43.746399589638365</v>
      </c>
      <c r="G19"/>
      <c r="H19"/>
    </row>
    <row r="20" spans="1:8" s="1" customFormat="1" ht="18">
      <c r="A20" s="27" t="s">
        <v>37</v>
      </c>
      <c r="B20" s="40">
        <f>'[57]New Format'!$B$49/100</f>
        <v>57.699700000000014</v>
      </c>
      <c r="C20" s="40">
        <f>'[57]New Format'!$B$50/100</f>
        <v>18.54270239604261</v>
      </c>
      <c r="D20" s="39">
        <f>'[57]New Format'!$C$49/100</f>
        <v>295.85723287900004</v>
      </c>
      <c r="E20" s="39">
        <f>'[57]New Format'!$C$50/100</f>
        <v>93.92254389604261</v>
      </c>
      <c r="F20" s="26">
        <f t="shared" si="0"/>
        <v>215.00129852367195</v>
      </c>
      <c r="G20"/>
      <c r="H20"/>
    </row>
    <row r="21" spans="1:8" s="1" customFormat="1" ht="18">
      <c r="A21" s="27" t="s">
        <v>38</v>
      </c>
      <c r="B21" s="40">
        <f>'[58]Sheet1'!$B$47/100</f>
        <v>10.166350961078106</v>
      </c>
      <c r="C21" s="40">
        <f>'[58]Sheet1'!$B$48/100</f>
        <v>10.957941781620818</v>
      </c>
      <c r="D21" s="39">
        <f>'[58]Sheet1'!$C$47/100</f>
        <v>79.2500892009045</v>
      </c>
      <c r="E21" s="39">
        <f>'[58]Sheet1'!$C$48/100</f>
        <v>60.6006537518461</v>
      </c>
      <c r="F21" s="26">
        <f t="shared" si="0"/>
        <v>30.77431396272729</v>
      </c>
      <c r="G21"/>
      <c r="H21"/>
    </row>
    <row r="22" spans="1:8" s="1" customFormat="1" ht="18">
      <c r="A22" s="27" t="s">
        <v>20</v>
      </c>
      <c r="B22" s="40">
        <f>'[59]New Format'!$B$49/100</f>
        <v>64.571</v>
      </c>
      <c r="C22" s="40">
        <f>'[59]New Format'!$B$50/100</f>
        <v>62.70839999999999</v>
      </c>
      <c r="D22" s="41">
        <f>'[59]New Format'!$C$49/100</f>
        <v>375.4118</v>
      </c>
      <c r="E22" s="39">
        <f>'[59]New Format'!$C$50/100</f>
        <v>605.5089</v>
      </c>
      <c r="F22" s="26">
        <f t="shared" si="0"/>
        <v>-38.000614028959774</v>
      </c>
      <c r="G22"/>
      <c r="H22"/>
    </row>
    <row r="23" spans="1:8" s="1" customFormat="1" ht="18">
      <c r="A23" s="27" t="s">
        <v>31</v>
      </c>
      <c r="B23" s="40">
        <f>'[60]New Format'!$B$49/100</f>
        <v>35.220860387</v>
      </c>
      <c r="C23" s="40">
        <f>'[60]New Format'!$B$50/100</f>
        <v>24.891563656730003</v>
      </c>
      <c r="D23" s="39">
        <f>'[60]New Format'!$C$49/100</f>
        <v>214.04303729299997</v>
      </c>
      <c r="E23" s="39">
        <f>'[60]New Format'!$C$50/100</f>
        <v>155.02166559254</v>
      </c>
      <c r="F23" s="26">
        <f t="shared" si="0"/>
        <v>38.072982556897664</v>
      </c>
      <c r="G23"/>
      <c r="H23"/>
    </row>
    <row r="24" spans="1:8" s="1" customFormat="1" ht="18">
      <c r="A24" s="27" t="s">
        <v>36</v>
      </c>
      <c r="B24" s="40">
        <f>'[61]Monthly Premium Data'!$B$49/100</f>
        <v>14.000399999999999</v>
      </c>
      <c r="C24" s="40">
        <f>'[61]Monthly Premium Data'!$B$50/100</f>
        <v>15.6375</v>
      </c>
      <c r="D24" s="39">
        <f>'[61]Monthly Premium Data'!$C$49/100</f>
        <v>77.36</v>
      </c>
      <c r="E24" s="39">
        <f>'[61]Monthly Premium Data'!$C$50/100</f>
        <v>46.6374</v>
      </c>
      <c r="F24" s="26">
        <f t="shared" si="0"/>
        <v>65.87545617894651</v>
      </c>
      <c r="G24"/>
      <c r="H24"/>
    </row>
    <row r="25" spans="1:8" s="1" customFormat="1" ht="18">
      <c r="A25" s="25" t="s">
        <v>73</v>
      </c>
      <c r="B25" s="39">
        <f>'[62]New Format'!$B$49/100</f>
        <v>1.3346</v>
      </c>
      <c r="C25" s="38" t="s">
        <v>76</v>
      </c>
      <c r="D25" s="39">
        <f>'[62]New Format'!$C$49/100</f>
        <v>10.441099999999999</v>
      </c>
      <c r="E25" s="38" t="s">
        <v>76</v>
      </c>
      <c r="F25" s="38" t="s">
        <v>76</v>
      </c>
      <c r="G25"/>
      <c r="H25"/>
    </row>
    <row r="26" spans="1:8" s="1" customFormat="1" ht="18">
      <c r="A26" s="43" t="s">
        <v>10</v>
      </c>
      <c r="B26" s="40">
        <f>'[63]SEPT.2012-Non-Life'!$B$49/100</f>
        <v>756.7570999999999</v>
      </c>
      <c r="C26" s="40">
        <f>'[63]SEPT.2012-Non-Life'!$B$50/100</f>
        <v>725.6538</v>
      </c>
      <c r="D26" s="40">
        <f>'[63]SEPT.2012-Non-Life'!$C$49/100</f>
        <v>5100.186699999998</v>
      </c>
      <c r="E26" s="40">
        <f>'[63]SEPT.2012-Non-Life'!$C$50/100</f>
        <v>4362.5123</v>
      </c>
      <c r="F26" s="26">
        <f t="shared" si="0"/>
        <v>16.909394158040495</v>
      </c>
      <c r="G26"/>
      <c r="H26"/>
    </row>
    <row r="27" spans="1:8" s="1" customFormat="1" ht="18">
      <c r="A27" s="43" t="s">
        <v>24</v>
      </c>
      <c r="B27" s="40">
        <f>'[64]Sept''12'!$B$48/100</f>
        <v>741.3999999999999</v>
      </c>
      <c r="C27" s="40">
        <f>'[64]Sept''12'!$B$49/100</f>
        <v>634.1100000000001</v>
      </c>
      <c r="D27" s="39">
        <f>'[64]Sept''12'!$C$48/100</f>
        <v>4356.36</v>
      </c>
      <c r="E27" s="39">
        <f>'[64]Sept''12'!$C$49/100</f>
        <v>3670.5700000000006</v>
      </c>
      <c r="F27" s="26">
        <f t="shared" si="0"/>
        <v>18.68347422879822</v>
      </c>
      <c r="G27"/>
      <c r="H27"/>
    </row>
    <row r="28" spans="1:8" s="1" customFormat="1" ht="18">
      <c r="A28" s="43" t="s">
        <v>11</v>
      </c>
      <c r="B28" s="40">
        <v>740.84</v>
      </c>
      <c r="C28" s="40">
        <v>655.11</v>
      </c>
      <c r="D28" s="40">
        <v>4762.31</v>
      </c>
      <c r="E28" s="40">
        <v>3900.37</v>
      </c>
      <c r="F28" s="26">
        <f t="shared" si="0"/>
        <v>22.098929075959475</v>
      </c>
      <c r="G28"/>
      <c r="H28"/>
    </row>
    <row r="29" spans="1:8" s="1" customFormat="1" ht="18">
      <c r="A29" s="43" t="s">
        <v>12</v>
      </c>
      <c r="B29" s="39">
        <f>'[65]Sheet1'!$B$52/100</f>
        <v>539.0283000000001</v>
      </c>
      <c r="C29" s="39">
        <f>'[65]Sheet1'!$B$53/100</f>
        <v>612.9111</v>
      </c>
      <c r="D29" s="39">
        <f>'[65]Sheet1'!$C$52/100</f>
        <v>3299.1854000000003</v>
      </c>
      <c r="E29" s="39">
        <f>'[65]Sheet1'!$C$53/100</f>
        <v>3068.4242000000004</v>
      </c>
      <c r="F29" s="26">
        <f t="shared" si="0"/>
        <v>7.520511668497462</v>
      </c>
      <c r="G29"/>
      <c r="H29"/>
    </row>
    <row r="30" spans="1:8" s="1" customFormat="1" ht="18">
      <c r="A30" s="25" t="s">
        <v>16</v>
      </c>
      <c r="B30" s="39">
        <f>'[66]New Format'!$B$49/100</f>
        <v>102.8434</v>
      </c>
      <c r="C30" s="39">
        <f>'[66]New Format'!$B$50/100</f>
        <v>80.5855</v>
      </c>
      <c r="D30" s="39">
        <f>'[66]New Format'!$C$49/100</f>
        <v>541.2244999999999</v>
      </c>
      <c r="E30" s="39">
        <f>'[66]New Format'!$C$50/100</f>
        <v>454.6402</v>
      </c>
      <c r="F30" s="26">
        <f t="shared" si="0"/>
        <v>19.044576348505903</v>
      </c>
      <c r="G30"/>
      <c r="H30"/>
    </row>
    <row r="31" spans="1:8" s="1" customFormat="1" ht="18">
      <c r="A31" s="25" t="s">
        <v>22</v>
      </c>
      <c r="B31" s="39">
        <f>'[67]sep''12'!$C$11/100</f>
        <v>722.4546</v>
      </c>
      <c r="C31" s="39">
        <f>'[67]sep''12'!$C$12/100</f>
        <v>320.6831</v>
      </c>
      <c r="D31" s="39">
        <f>'[67]sep''12'!$D$11/100</f>
        <v>1816.4068</v>
      </c>
      <c r="E31" s="39">
        <f>'[67]sep''12'!$D$12/100</f>
        <v>1459.4298999999999</v>
      </c>
      <c r="F31" s="26">
        <f t="shared" si="0"/>
        <v>24.460023739406747</v>
      </c>
      <c r="G31"/>
      <c r="H31"/>
    </row>
    <row r="32" spans="1:8" s="1" customFormat="1" ht="18" hidden="1">
      <c r="A32" s="25" t="s">
        <v>74</v>
      </c>
      <c r="B32" s="39">
        <f>'[43]New Format'!$B$49/100</f>
        <v>0</v>
      </c>
      <c r="C32" s="39">
        <f>'[43]New Format'!$B$50/100</f>
        <v>0</v>
      </c>
      <c r="D32" s="39">
        <f>'[43]New Format'!$C$49/100</f>
        <v>0</v>
      </c>
      <c r="E32" s="39">
        <f>'[43]New Format'!$C$50/100</f>
        <v>0</v>
      </c>
      <c r="F32" s="26">
        <v>0</v>
      </c>
      <c r="G32"/>
      <c r="H32"/>
    </row>
    <row r="33" spans="1:8" s="1" customFormat="1" ht="18" hidden="1">
      <c r="A33" s="25" t="s">
        <v>75</v>
      </c>
      <c r="B33" s="39">
        <v>0</v>
      </c>
      <c r="C33" s="39">
        <v>0</v>
      </c>
      <c r="D33" s="39">
        <v>0</v>
      </c>
      <c r="E33" s="39">
        <v>0</v>
      </c>
      <c r="F33" s="26">
        <v>0</v>
      </c>
      <c r="G33"/>
      <c r="H33"/>
    </row>
    <row r="34" spans="1:7" s="1" customFormat="1" ht="18">
      <c r="A34" s="28" t="s">
        <v>13</v>
      </c>
      <c r="B34" s="42">
        <f>SUM(B7:B25)</f>
        <v>2455.699812173391</v>
      </c>
      <c r="C34" s="42">
        <f>SUM(C7:C25)</f>
        <v>1829.812601975216</v>
      </c>
      <c r="D34" s="42">
        <f>SUM(D7:D25)</f>
        <v>14125.420891848096</v>
      </c>
      <c r="E34" s="42">
        <f>SUM(E7:E25)</f>
        <v>11691.083533776076</v>
      </c>
      <c r="F34" s="29">
        <f t="shared" si="0"/>
        <v>20.82217059726849</v>
      </c>
      <c r="G34"/>
    </row>
    <row r="35" spans="1:7" s="1" customFormat="1" ht="18">
      <c r="A35" s="28" t="s">
        <v>14</v>
      </c>
      <c r="B35" s="42">
        <f>SUM(B26:B31)</f>
        <v>3603.3234</v>
      </c>
      <c r="C35" s="42">
        <f>SUM(C26:C31)</f>
        <v>3029.053500000001</v>
      </c>
      <c r="D35" s="42">
        <f>SUM(D26:D31)</f>
        <v>19875.6734</v>
      </c>
      <c r="E35" s="42">
        <f>SUM(E26:E31)</f>
        <v>16915.946600000003</v>
      </c>
      <c r="F35" s="29">
        <f t="shared" si="0"/>
        <v>17.49666672511248</v>
      </c>
      <c r="G35"/>
    </row>
    <row r="36" spans="1:6" ht="19.5" customHeight="1">
      <c r="A36" s="28" t="s">
        <v>15</v>
      </c>
      <c r="B36" s="42">
        <f>+B34+B35</f>
        <v>6059.023212173392</v>
      </c>
      <c r="C36" s="42">
        <f>+C34+C35</f>
        <v>4858.866101975217</v>
      </c>
      <c r="D36" s="42">
        <f>+D34+D35</f>
        <v>34001.094291848094</v>
      </c>
      <c r="E36" s="42">
        <f>+E34+E35</f>
        <v>28607.03013377608</v>
      </c>
      <c r="F36" s="29">
        <f t="shared" si="0"/>
        <v>18.85572928349276</v>
      </c>
    </row>
    <row r="37" spans="1:6" ht="18">
      <c r="A37" s="30"/>
      <c r="B37" s="31"/>
      <c r="C37" s="31"/>
      <c r="D37" s="31"/>
      <c r="E37" s="31"/>
      <c r="F37" s="32"/>
    </row>
    <row r="38" spans="1:6" ht="12.75" customHeight="1">
      <c r="A38" s="44" t="s">
        <v>21</v>
      </c>
      <c r="B38" s="44"/>
      <c r="C38" s="44"/>
      <c r="D38" s="44"/>
      <c r="E38" s="44"/>
      <c r="F38" s="44"/>
    </row>
    <row r="39" spans="1:6" ht="15">
      <c r="A39" s="44" t="s">
        <v>33</v>
      </c>
      <c r="B39" s="44"/>
      <c r="C39" s="44"/>
      <c r="D39" s="44"/>
      <c r="E39" s="44"/>
      <c r="F39" s="44"/>
    </row>
    <row r="40" ht="12.75">
      <c r="D40" s="2"/>
    </row>
    <row r="41" spans="4:5" ht="12.75">
      <c r="D41" s="2"/>
      <c r="E41" s="2"/>
    </row>
    <row r="43" spans="2:3" ht="12.75">
      <c r="B43" s="2"/>
      <c r="C43" s="2"/>
    </row>
    <row r="44" ht="12.75">
      <c r="B44" s="2"/>
    </row>
    <row r="45" ht="12.75">
      <c r="B45" s="2"/>
    </row>
  </sheetData>
  <sheetProtection/>
  <mergeCells count="9">
    <mergeCell ref="A39:F39"/>
    <mergeCell ref="A1:F1"/>
    <mergeCell ref="A2:F2"/>
    <mergeCell ref="A38:F38"/>
    <mergeCell ref="F5:F6"/>
    <mergeCell ref="A5:A6"/>
    <mergeCell ref="B5:C5"/>
    <mergeCell ref="D5:E5"/>
    <mergeCell ref="A3:F3"/>
  </mergeCells>
  <printOptions horizontalCentered="1" verticalCentered="1"/>
  <pageMargins left="0.29" right="0.23" top="0.511811023622047" bottom="0.51181102362204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3" sqref="D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0">
      <selection activeCell="A9" sqref="A9:M9"/>
    </sheetView>
  </sheetViews>
  <sheetFormatPr defaultColWidth="9.140625" defaultRowHeight="12.75"/>
  <cols>
    <col min="1" max="1" width="14.7109375" style="7" customWidth="1"/>
    <col min="2" max="2" width="12.57421875" style="7" hidden="1" customWidth="1"/>
    <col min="3" max="3" width="9.57421875" style="7" hidden="1" customWidth="1"/>
    <col min="4" max="4" width="15.421875" style="7" hidden="1" customWidth="1"/>
    <col min="5" max="5" width="12.00390625" style="7" hidden="1" customWidth="1"/>
    <col min="6" max="6" width="9.57421875" style="7" hidden="1" customWidth="1"/>
    <col min="7" max="7" width="16.8515625" style="7" hidden="1" customWidth="1"/>
    <col min="8" max="8" width="11.7109375" style="7" customWidth="1"/>
    <col min="9" max="9" width="8.7109375" style="7" customWidth="1"/>
    <col min="10" max="10" width="15.57421875" style="7" customWidth="1"/>
    <col min="11" max="11" width="12.7109375" style="7" customWidth="1"/>
    <col min="12" max="12" width="9.57421875" style="7" customWidth="1"/>
    <col min="13" max="13" width="16.140625" style="7" customWidth="1"/>
    <col min="14" max="14" width="12.7109375" style="7" customWidth="1"/>
    <col min="15" max="15" width="9.57421875" style="7" customWidth="1"/>
    <col min="16" max="16" width="16.140625" style="7" customWidth="1"/>
    <col min="17" max="16384" width="9.140625" style="7" customWidth="1"/>
  </cols>
  <sheetData>
    <row r="1" s="6" customFormat="1" ht="28.5" customHeight="1">
      <c r="A1" s="14" t="s">
        <v>59</v>
      </c>
    </row>
    <row r="2" spans="1:16" ht="24.75" customHeight="1">
      <c r="A2" s="14" t="s">
        <v>58</v>
      </c>
      <c r="M2" s="8" t="s">
        <v>50</v>
      </c>
      <c r="P2" s="8" t="s">
        <v>50</v>
      </c>
    </row>
    <row r="3" spans="1:16" ht="28.5" customHeight="1">
      <c r="A3" s="48" t="s">
        <v>41</v>
      </c>
      <c r="B3" s="56" t="s">
        <v>56</v>
      </c>
      <c r="C3" s="57"/>
      <c r="D3" s="58"/>
      <c r="E3" s="56" t="s">
        <v>57</v>
      </c>
      <c r="F3" s="57"/>
      <c r="G3" s="58"/>
      <c r="H3" s="54" t="s">
        <v>25</v>
      </c>
      <c r="I3" s="48"/>
      <c r="J3" s="48"/>
      <c r="K3" s="54" t="s">
        <v>32</v>
      </c>
      <c r="L3" s="48"/>
      <c r="M3" s="48"/>
      <c r="N3" s="54" t="s">
        <v>35</v>
      </c>
      <c r="O3" s="48"/>
      <c r="P3" s="48"/>
    </row>
    <row r="4" spans="1:16" s="10" customFormat="1" ht="81.75" customHeight="1">
      <c r="A4" s="48"/>
      <c r="B4" s="9" t="s">
        <v>42</v>
      </c>
      <c r="C4" s="9" t="s">
        <v>43</v>
      </c>
      <c r="D4" s="9" t="s">
        <v>60</v>
      </c>
      <c r="E4" s="9" t="s">
        <v>42</v>
      </c>
      <c r="F4" s="9" t="s">
        <v>43</v>
      </c>
      <c r="G4" s="9" t="s">
        <v>60</v>
      </c>
      <c r="H4" s="9" t="s">
        <v>42</v>
      </c>
      <c r="I4" s="9" t="s">
        <v>43</v>
      </c>
      <c r="J4" s="9" t="s">
        <v>60</v>
      </c>
      <c r="K4" s="9" t="s">
        <v>42</v>
      </c>
      <c r="L4" s="9" t="s">
        <v>43</v>
      </c>
      <c r="M4" s="9" t="s">
        <v>60</v>
      </c>
      <c r="N4" s="9" t="s">
        <v>42</v>
      </c>
      <c r="O4" s="9" t="s">
        <v>43</v>
      </c>
      <c r="P4" s="9" t="s">
        <v>60</v>
      </c>
    </row>
    <row r="5" spans="1:16" ht="28.5" customHeight="1">
      <c r="A5" s="11" t="s">
        <v>10</v>
      </c>
      <c r="B5" s="15"/>
      <c r="C5" s="15"/>
      <c r="D5" s="15"/>
      <c r="E5" s="12">
        <f>+'[14]MARCH 2010-Non-life'!$I$50</f>
        <v>1540788723.0000002</v>
      </c>
      <c r="F5" s="12">
        <f>+'[14]MARCH 2010-Non-life'!$C$50</f>
        <v>550883.27</v>
      </c>
      <c r="G5" s="17">
        <f>F5/E5*100000</f>
        <v>35.75332956275796</v>
      </c>
      <c r="H5" s="12">
        <f>+'[25]MARCH 2011-Non-Life - UNAUDITED'!$I$50</f>
        <v>9202759451.58</v>
      </c>
      <c r="I5" s="12">
        <f>+'[25]MARCH 2011-Non-Life - UNAUDITED'!$C$50</f>
        <v>604251.36</v>
      </c>
      <c r="J5" s="17">
        <f>I5/H5*100000</f>
        <v>6.565980162572407</v>
      </c>
      <c r="K5" s="12">
        <v>8041196069.06</v>
      </c>
      <c r="L5" s="12">
        <f>+'[1]New India'!$C$49</f>
        <v>709652.99</v>
      </c>
      <c r="M5" s="17">
        <f>L5/K5*100000</f>
        <v>8.825216844674664</v>
      </c>
      <c r="N5" s="12">
        <v>14830188574.13</v>
      </c>
      <c r="O5" s="12">
        <v>853567.8300000001</v>
      </c>
      <c r="P5" s="17">
        <v>5.755610090413661</v>
      </c>
    </row>
    <row r="6" spans="1:16" ht="28.5" customHeight="1">
      <c r="A6" s="11" t="s">
        <v>39</v>
      </c>
      <c r="B6" s="15"/>
      <c r="C6" s="15"/>
      <c r="D6" s="15"/>
      <c r="E6" s="15"/>
      <c r="F6" s="15"/>
      <c r="G6" s="15"/>
      <c r="H6" s="12">
        <f>+'[11]March''2011'!$K$51</f>
        <v>8943205550.289999</v>
      </c>
      <c r="I6" s="12">
        <f>+'[11]March''2011'!$E$51</f>
        <v>462510</v>
      </c>
      <c r="J6" s="17">
        <f>I6/H6*100000</f>
        <v>5.1716355774133165</v>
      </c>
      <c r="K6" s="12">
        <f>+'[1]National'!$I$49</f>
        <v>15752871788.76</v>
      </c>
      <c r="L6" s="12">
        <f>+'[1]National'!$C$49</f>
        <v>611541.0000000001</v>
      </c>
      <c r="M6" s="17">
        <f>L6/K6*100000</f>
        <v>3.8820921556433112</v>
      </c>
      <c r="N6" s="12">
        <v>2458331471.4100003</v>
      </c>
      <c r="O6" s="12">
        <v>778500.0000000001</v>
      </c>
      <c r="P6" s="17">
        <v>31.667820595140647</v>
      </c>
    </row>
    <row r="7" spans="1:16" ht="28.5" customHeight="1">
      <c r="A7" s="11" t="s">
        <v>40</v>
      </c>
      <c r="B7" s="15"/>
      <c r="C7" s="15"/>
      <c r="D7" s="15"/>
      <c r="E7" s="12">
        <f>+'[16]MARCH 2010'!$I$50</f>
        <v>171688434.1685001</v>
      </c>
      <c r="F7" s="12">
        <f>+'[16]MARCH 2010'!$C$50</f>
        <v>427777.43</v>
      </c>
      <c r="G7" s="17">
        <f>F7/E7*100000</f>
        <v>249.1591422985235</v>
      </c>
      <c r="H7" s="12">
        <f>+'[16]MARCH 2010'!$I$49</f>
        <v>197557547.6948586</v>
      </c>
      <c r="I7" s="12">
        <f>+'[16]MARCH 2010'!$C$49</f>
        <v>523732.117</v>
      </c>
      <c r="J7" s="17">
        <f>I7/H7*100000</f>
        <v>265.1035726607321</v>
      </c>
      <c r="K7" s="12">
        <f>+'[1]United'!$I$49</f>
        <v>308484261.736051</v>
      </c>
      <c r="L7" s="12">
        <f>+'[1]United'!$C$49</f>
        <v>637635.0027000001</v>
      </c>
      <c r="M7" s="17">
        <f>L7/K7*100000</f>
        <v>206.69936259036155</v>
      </c>
      <c r="N7" s="12">
        <v>330696877.4102236</v>
      </c>
      <c r="O7" s="12">
        <v>817933.3692099999</v>
      </c>
      <c r="P7" s="17">
        <v>247.33628439901116</v>
      </c>
    </row>
    <row r="8" spans="1:16" ht="28.5" customHeight="1">
      <c r="A8" s="11" t="s">
        <v>12</v>
      </c>
      <c r="B8" s="15"/>
      <c r="C8" s="15"/>
      <c r="D8" s="15"/>
      <c r="E8" s="15"/>
      <c r="F8" s="15"/>
      <c r="G8" s="15"/>
      <c r="H8" s="12">
        <f>+'[15]Sheet1'!$I$52</f>
        <v>119421100.32000002</v>
      </c>
      <c r="I8" s="12">
        <f>+'[15]Sheet1'!$C$52</f>
        <v>471875</v>
      </c>
      <c r="J8" s="17">
        <f>I8/H8*100000</f>
        <v>395.1353644670554</v>
      </c>
      <c r="K8" s="12">
        <f>+'[1]Oriental'!$I$49</f>
        <v>1454404951.46</v>
      </c>
      <c r="L8" s="12">
        <f>+'[1]Oriental'!$C$49</f>
        <v>543960.26</v>
      </c>
      <c r="M8" s="17">
        <f>L8/K8*100000</f>
        <v>37.40088064565148</v>
      </c>
      <c r="N8" s="12">
        <v>483373409.08000004</v>
      </c>
      <c r="O8" s="12">
        <v>604397.49</v>
      </c>
      <c r="P8" s="17">
        <v>125.03738903435833</v>
      </c>
    </row>
    <row r="9" spans="1:13" s="6" customFormat="1" ht="28.5" customHeight="1">
      <c r="A9" s="55" t="s">
        <v>52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6" ht="23.25" customHeight="1">
      <c r="A10" s="13" t="s">
        <v>8</v>
      </c>
      <c r="B10" s="12">
        <f>+'[26]New Format'!$I$49</f>
        <v>645108757.28116</v>
      </c>
      <c r="C10" s="12">
        <f>+'[26]New Format'!$C$49</f>
        <v>240433.65250000003</v>
      </c>
      <c r="D10" s="17">
        <f aca="true" t="shared" si="0" ref="D10:D17">C10/B10*100000</f>
        <v>37.2702509129342</v>
      </c>
      <c r="E10" s="12">
        <f>+'[17]New Format'!$I$50</f>
        <v>934423839</v>
      </c>
      <c r="F10" s="12">
        <f>+'[17]New Format'!$C$50</f>
        <v>264049.29946999997</v>
      </c>
      <c r="G10" s="17">
        <f aca="true" t="shared" si="1" ref="G10:G17">F10/E10*100000</f>
        <v>28.257979778488927</v>
      </c>
      <c r="H10" s="12">
        <f>+'[17]New Format'!$I$49</f>
        <v>741533067</v>
      </c>
      <c r="I10" s="12">
        <f>+'[17]New Format'!$C$49</f>
        <v>251569.71867</v>
      </c>
      <c r="J10" s="17">
        <f aca="true" t="shared" si="2" ref="J10:J17">I10/H10*100000</f>
        <v>33.92562380094103</v>
      </c>
      <c r="K10" s="12">
        <f>+'[2]New Format'!$I$49</f>
        <v>865557656</v>
      </c>
      <c r="L10" s="12">
        <f>+'[2]New Format'!$C$49</f>
        <v>290473.66648</v>
      </c>
      <c r="M10" s="17">
        <f aca="true" t="shared" si="3" ref="M10:M17">L10/K10*100000</f>
        <v>33.55913548525068</v>
      </c>
      <c r="N10" s="12">
        <v>1042985747</v>
      </c>
      <c r="O10" s="12">
        <v>333346.50434</v>
      </c>
      <c r="P10" s="17">
        <v>31.960791918664636</v>
      </c>
    </row>
    <row r="11" spans="1:16" ht="23.25" customHeight="1">
      <c r="A11" s="13" t="s">
        <v>44</v>
      </c>
      <c r="B11" s="12">
        <f>+'[27]IRDA March 2008'!$I$49</f>
        <v>598682333</v>
      </c>
      <c r="C11" s="12">
        <f>+'[27]IRDA March 2008'!$C$49</f>
        <v>334469.21831141814</v>
      </c>
      <c r="D11" s="17">
        <f t="shared" si="0"/>
        <v>55.867561121336465</v>
      </c>
      <c r="E11" s="12">
        <f>+'[18]March-10 Final'!$I$50</f>
        <v>371012045.68555677</v>
      </c>
      <c r="F11" s="12">
        <f>+'[18]March-10 Final'!$C$50</f>
        <v>341983.8786619833</v>
      </c>
      <c r="G11" s="17">
        <f t="shared" si="1"/>
        <v>92.17595025252209</v>
      </c>
      <c r="H11" s="12">
        <f>+'[18]March-10 Final'!$I$49</f>
        <v>198693084.00224033</v>
      </c>
      <c r="I11" s="12">
        <f>+'[18]March-10 Final'!$C$49</f>
        <v>329506.1474133203</v>
      </c>
      <c r="J11" s="17">
        <f t="shared" si="2"/>
        <v>165.83674719629647</v>
      </c>
      <c r="K11" s="12">
        <f>+'[3]Current Month'!$I$49</f>
        <v>206492423.30579352</v>
      </c>
      <c r="L11" s="12">
        <f>+'[3]Current Month'!$C$49</f>
        <v>425187.47450687294</v>
      </c>
      <c r="M11" s="17">
        <f t="shared" si="3"/>
        <v>205.9094797280843</v>
      </c>
      <c r="N11" s="12">
        <v>238424304.82643944</v>
      </c>
      <c r="O11" s="12">
        <v>515013.8769674444</v>
      </c>
      <c r="P11" s="17">
        <v>216.00728891391665</v>
      </c>
    </row>
    <row r="12" spans="1:16" ht="23.25" customHeight="1">
      <c r="A12" s="13" t="s">
        <v>45</v>
      </c>
      <c r="B12" s="12">
        <f>+'[28]New Format'!$I$49</f>
        <v>136365852.6392572</v>
      </c>
      <c r="C12" s="12">
        <f>+'[28]New Format'!$C$49</f>
        <v>123583.42</v>
      </c>
      <c r="D12" s="17">
        <f t="shared" si="0"/>
        <v>90.6263684112533</v>
      </c>
      <c r="E12" s="12">
        <f>+'[19]New Format'!$I$50</f>
        <v>250735695.8985696</v>
      </c>
      <c r="F12" s="12">
        <f>+'[19]New Format'!$C$50</f>
        <v>151552.1841645</v>
      </c>
      <c r="G12" s="17">
        <f t="shared" si="1"/>
        <v>60.44300298821735</v>
      </c>
      <c r="H12" s="12">
        <f>+'[19]New Format'!$I$49</f>
        <v>244494645.374774</v>
      </c>
      <c r="I12" s="12">
        <f>+'[19]New Format'!$C$49</f>
        <v>163955.7667214</v>
      </c>
      <c r="J12" s="17">
        <f t="shared" si="2"/>
        <v>67.05904191483627</v>
      </c>
      <c r="K12" s="12">
        <f>+'[4]New Format'!$I$49</f>
        <v>262756308.54308486</v>
      </c>
      <c r="L12" s="12">
        <f>+'[4]New Format'!$C$49</f>
        <v>181550.19855829998</v>
      </c>
      <c r="M12" s="17">
        <f t="shared" si="3"/>
        <v>69.09451558554328</v>
      </c>
      <c r="N12" s="12">
        <v>3868867673.463376</v>
      </c>
      <c r="O12" s="12">
        <v>200846.361757</v>
      </c>
      <c r="P12" s="17">
        <v>5.191347409853491</v>
      </c>
    </row>
    <row r="13" spans="1:16" ht="23.25" customHeight="1">
      <c r="A13" s="13" t="s">
        <v>46</v>
      </c>
      <c r="B13" s="12">
        <f>+'[29]New Format'!$I$49</f>
        <v>153957866.87536994</v>
      </c>
      <c r="C13" s="12">
        <f>+'[29]New Format'!$C$49</f>
        <v>194641.73061753527</v>
      </c>
      <c r="D13" s="17">
        <f t="shared" si="0"/>
        <v>126.4253230886209</v>
      </c>
      <c r="E13" s="12">
        <f>+'[20]New Format'!$I$50</f>
        <v>79136133.93877159</v>
      </c>
      <c r="F13" s="12">
        <f>+'[20]New Format'!$C$50</f>
        <v>191487.3522303867</v>
      </c>
      <c r="G13" s="17">
        <f t="shared" si="1"/>
        <v>241.97208367361281</v>
      </c>
      <c r="H13" s="12">
        <f>+'[20]New Format'!$I$49</f>
        <v>118400599.37283416</v>
      </c>
      <c r="I13" s="12">
        <f>+'[20]New Format'!$C$49</f>
        <v>197965.15415679564</v>
      </c>
      <c r="J13" s="17">
        <f t="shared" si="2"/>
        <v>167.19945271004835</v>
      </c>
      <c r="K13" s="12">
        <f>+'[5]New Format'!$I$49</f>
        <v>72742186.5733486</v>
      </c>
      <c r="L13" s="12">
        <f>+'[5]New Format'!$C$49</f>
        <v>165542.65539815763</v>
      </c>
      <c r="M13" s="17">
        <f t="shared" si="3"/>
        <v>227.5744835237183</v>
      </c>
      <c r="N13" s="12">
        <v>84901174.98999998</v>
      </c>
      <c r="O13" s="12">
        <v>171254.73</v>
      </c>
      <c r="P13" s="17">
        <v>201.71067128360838</v>
      </c>
    </row>
    <row r="14" spans="1:16" ht="23.25" customHeight="1">
      <c r="A14" s="13" t="s">
        <v>47</v>
      </c>
      <c r="B14" s="12">
        <f>+'[30]New Format'!$I$49</f>
        <v>23556226.67351466</v>
      </c>
      <c r="C14" s="12">
        <f>+'[30]New Format'!$C$49</f>
        <v>69515.97786697891</v>
      </c>
      <c r="D14" s="17">
        <f t="shared" si="0"/>
        <v>295.1065925390287</v>
      </c>
      <c r="E14" s="12">
        <f>+'[21]New Format'!$I$50</f>
        <v>25969789.363679163</v>
      </c>
      <c r="F14" s="12">
        <f>+'[21]New Format'!$C$50</f>
        <v>80578.77769356864</v>
      </c>
      <c r="G14" s="17">
        <f t="shared" si="1"/>
        <v>310.2789035565477</v>
      </c>
      <c r="H14" s="12">
        <f>+'[21]New Format'!$I$49</f>
        <v>31655617.978233017</v>
      </c>
      <c r="I14" s="12">
        <f>+'[21]New Format'!$C$49</f>
        <v>90708.22854</v>
      </c>
      <c r="J14" s="17">
        <f t="shared" si="2"/>
        <v>286.54701545353697</v>
      </c>
      <c r="K14" s="12">
        <f>+'[6]New Format'!$I$49</f>
        <v>68077589.7054458</v>
      </c>
      <c r="L14" s="12">
        <f>+'[6]New Format'!$C$49</f>
        <v>114370.0419447001</v>
      </c>
      <c r="M14" s="17">
        <f t="shared" si="3"/>
        <v>167.99954645801918</v>
      </c>
      <c r="N14" s="12">
        <v>64290001.4074737</v>
      </c>
      <c r="O14" s="12">
        <v>149079.0753604</v>
      </c>
      <c r="P14" s="17">
        <v>231.88531979573048</v>
      </c>
    </row>
    <row r="15" spans="1:16" ht="23.25" customHeight="1">
      <c r="A15" s="13" t="s">
        <v>48</v>
      </c>
      <c r="B15" s="12">
        <f>+'[31]New Format'!$I$49</f>
        <v>170207359.81812698</v>
      </c>
      <c r="C15" s="12">
        <f>+'[31]New Format'!$C$49</f>
        <v>81338.98065940867</v>
      </c>
      <c r="D15" s="17">
        <f t="shared" si="0"/>
        <v>47.78816894071</v>
      </c>
      <c r="E15" s="12">
        <f>+'[22]New Format'!$I$50</f>
        <v>193735307.9685429</v>
      </c>
      <c r="F15" s="12">
        <f>+'[22]New Format'!$C$50</f>
        <v>88748.9427127</v>
      </c>
      <c r="G15" s="17">
        <f t="shared" si="1"/>
        <v>45.80937963415027</v>
      </c>
      <c r="H15" s="12">
        <f>+'[22]New Format'!$I$49</f>
        <v>313811998.4834211</v>
      </c>
      <c r="I15" s="12">
        <f>+'[22]New Format'!$C$49</f>
        <v>89184.21743302501</v>
      </c>
      <c r="J15" s="17">
        <f t="shared" si="2"/>
        <v>28.419632730434515</v>
      </c>
      <c r="K15" s="12">
        <f>+'[7]New Format'!$I$49</f>
        <v>223398934.42947316</v>
      </c>
      <c r="L15" s="12">
        <f>+'[7]New Format'!$C$49</f>
        <v>121400.59464499999</v>
      </c>
      <c r="M15" s="17">
        <f t="shared" si="3"/>
        <v>54.34251284816493</v>
      </c>
      <c r="N15" s="12">
        <v>223006561.374689</v>
      </c>
      <c r="O15" s="12">
        <v>169744.71609806496</v>
      </c>
      <c r="P15" s="17">
        <v>76.11646718002388</v>
      </c>
    </row>
    <row r="16" spans="1:16" ht="23.25" customHeight="1">
      <c r="A16" s="13" t="s">
        <v>9</v>
      </c>
      <c r="B16" s="12">
        <f>+'[32]MAR 08'!$I$49</f>
        <v>24054266.359144323</v>
      </c>
      <c r="C16" s="12">
        <f>+'[32]MAR 08'!$C$49</f>
        <v>56366.74791513114</v>
      </c>
      <c r="D16" s="17">
        <f t="shared" si="0"/>
        <v>234.3316028580647</v>
      </c>
      <c r="E16" s="12">
        <f>+'[23]Sheet1'!$I$50</f>
        <v>67631340.65918092</v>
      </c>
      <c r="F16" s="12">
        <f>+'[23]Sheet1'!$C$50</f>
        <v>68543.50534799196</v>
      </c>
      <c r="G16" s="17">
        <f t="shared" si="1"/>
        <v>101.34873075104007</v>
      </c>
      <c r="H16" s="12">
        <f>+'[23]Sheet1'!$I$49</f>
        <v>56819495.42303072</v>
      </c>
      <c r="I16" s="12">
        <f>+'[23]Sheet1'!$C$49</f>
        <v>78485.4775063029</v>
      </c>
      <c r="J16" s="17">
        <f t="shared" si="2"/>
        <v>138.13124689328072</v>
      </c>
      <c r="K16" s="12">
        <f>+'[8]Mar 11'!$I$49</f>
        <v>52666336.6420958</v>
      </c>
      <c r="L16" s="12">
        <f>+'[8]Mar 11'!$C$49</f>
        <v>96782.91067025198</v>
      </c>
      <c r="M16" s="17">
        <f t="shared" si="3"/>
        <v>183.76617179197186</v>
      </c>
      <c r="N16" s="12">
        <v>88658339.58941433</v>
      </c>
      <c r="O16" s="12">
        <v>134401.69470477957</v>
      </c>
      <c r="P16" s="17">
        <v>151.59509565282556</v>
      </c>
    </row>
    <row r="17" spans="1:16" ht="23.25" customHeight="1">
      <c r="A17" s="13" t="s">
        <v>49</v>
      </c>
      <c r="B17" s="12">
        <f>+'[33]New Format'!$I$49</f>
        <v>113598125.79718183</v>
      </c>
      <c r="C17" s="12">
        <f>+'[33]New Format'!$C$49</f>
        <v>21657.732190705196</v>
      </c>
      <c r="D17" s="17">
        <f t="shared" si="0"/>
        <v>19.065219640483264</v>
      </c>
      <c r="E17" s="12">
        <f>+'[24]New Format'!$I$50</f>
        <v>30359549.34995168</v>
      </c>
      <c r="F17" s="12">
        <f>+'[24]New Format'!$C$50</f>
        <v>37402.82994304789</v>
      </c>
      <c r="G17" s="17">
        <f t="shared" si="1"/>
        <v>123.19955580337826</v>
      </c>
      <c r="H17" s="12">
        <f>+'[24]New Format'!$I$49</f>
        <v>58950337.30580583</v>
      </c>
      <c r="I17" s="12">
        <f>+'[24]New Format'!$C$49</f>
        <v>92841.6544835509</v>
      </c>
      <c r="J17" s="17">
        <f t="shared" si="2"/>
        <v>157.49130323365802</v>
      </c>
      <c r="K17" s="12">
        <f>+'[9]New Format'!$I$49</f>
        <v>87763296.80249327</v>
      </c>
      <c r="L17" s="12">
        <f>+'[9]New Format'!$C$49</f>
        <v>130205.39626486426</v>
      </c>
      <c r="M17" s="17">
        <f t="shared" si="3"/>
        <v>148.3597369386484</v>
      </c>
      <c r="N17" s="12">
        <v>138577420.97897863</v>
      </c>
      <c r="O17" s="12">
        <v>187314.2519669736</v>
      </c>
      <c r="P17" s="17">
        <v>135.16938808912315</v>
      </c>
    </row>
    <row r="20" spans="1:16" ht="15">
      <c r="A20" s="7" t="s">
        <v>18</v>
      </c>
      <c r="J20" s="18">
        <f>(J5+J6+J7+J8)/4</f>
        <v>167.9941382169433</v>
      </c>
      <c r="M20" s="18">
        <f>(M5+M6+M7+M8)/4</f>
        <v>64.20188805908275</v>
      </c>
      <c r="P20" s="18">
        <f>(P5+P6+P7+P8)/4</f>
        <v>102.44927602973095</v>
      </c>
    </row>
    <row r="21" spans="1:16" ht="15">
      <c r="A21" s="7" t="s">
        <v>17</v>
      </c>
      <c r="J21" s="18">
        <f>(J10+J11+J12+J13+J14+J15+J16+J17)/8</f>
        <v>130.57625799162903</v>
      </c>
      <c r="M21" s="18">
        <f>(M10+M11+M12+M13+M14+M15+M16+M17)/8</f>
        <v>136.3256977949251</v>
      </c>
      <c r="P21" s="18">
        <f>(P10+P11+P12+P13+P14+P15+P16+P17)/8</f>
        <v>131.20454628046826</v>
      </c>
    </row>
    <row r="22" spans="1:16" ht="15">
      <c r="A22" s="7" t="s">
        <v>19</v>
      </c>
      <c r="J22" s="18">
        <f>(J20+J21)/2</f>
        <v>149.28519810428617</v>
      </c>
      <c r="K22" s="18"/>
      <c r="L22" s="18"/>
      <c r="M22" s="18">
        <f>(M20+M21)/2</f>
        <v>100.26379292700392</v>
      </c>
      <c r="N22" s="18"/>
      <c r="O22" s="18"/>
      <c r="P22" s="18">
        <f>(P20+P21)/2</f>
        <v>116.82691115509961</v>
      </c>
    </row>
  </sheetData>
  <sheetProtection/>
  <mergeCells count="7">
    <mergeCell ref="N3:P3"/>
    <mergeCell ref="A3:A4"/>
    <mergeCell ref="H3:J3"/>
    <mergeCell ref="K3:M3"/>
    <mergeCell ref="A9:M9"/>
    <mergeCell ref="B3:D3"/>
    <mergeCell ref="E3:G3"/>
  </mergeCells>
  <printOptions horizontalCentered="1" verticalCentered="1"/>
  <pageMargins left="0.2" right="0.21" top="0.47" bottom="0.7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5" sqref="H15"/>
    </sheetView>
  </sheetViews>
  <sheetFormatPr defaultColWidth="9.140625" defaultRowHeight="12.75"/>
  <cols>
    <col min="1" max="1" width="14.7109375" style="7" customWidth="1"/>
    <col min="2" max="2" width="12.140625" style="7" hidden="1" customWidth="1"/>
    <col min="3" max="3" width="9.57421875" style="7" hidden="1" customWidth="1"/>
    <col min="4" max="4" width="15.8515625" style="7" hidden="1" customWidth="1"/>
    <col min="5" max="5" width="12.00390625" style="7" hidden="1" customWidth="1"/>
    <col min="6" max="6" width="9.57421875" style="7" hidden="1" customWidth="1"/>
    <col min="7" max="7" width="15.7109375" style="7" hidden="1" customWidth="1"/>
    <col min="8" max="8" width="11.7109375" style="7" customWidth="1"/>
    <col min="9" max="9" width="9.57421875" style="7" customWidth="1"/>
    <col min="10" max="10" width="15.8515625" style="7" customWidth="1"/>
    <col min="11" max="11" width="11.8515625" style="7" customWidth="1"/>
    <col min="12" max="12" width="10.421875" style="7" customWidth="1"/>
    <col min="13" max="13" width="15.57421875" style="7" customWidth="1"/>
    <col min="14" max="14" width="11.8515625" style="7" customWidth="1"/>
    <col min="15" max="15" width="10.421875" style="7" customWidth="1"/>
    <col min="16" max="16" width="15.57421875" style="7" customWidth="1"/>
    <col min="17" max="16384" width="9.140625" style="7" customWidth="1"/>
  </cols>
  <sheetData>
    <row r="1" s="6" customFormat="1" ht="28.5" customHeight="1">
      <c r="A1" s="14" t="s">
        <v>51</v>
      </c>
    </row>
    <row r="2" spans="1:16" ht="24.75" customHeight="1">
      <c r="A2" s="14" t="s">
        <v>53</v>
      </c>
      <c r="M2" s="8" t="s">
        <v>50</v>
      </c>
      <c r="P2" s="8" t="s">
        <v>50</v>
      </c>
    </row>
    <row r="3" spans="1:16" ht="28.5" customHeight="1">
      <c r="A3" s="48" t="s">
        <v>41</v>
      </c>
      <c r="B3" s="56" t="s">
        <v>56</v>
      </c>
      <c r="C3" s="57"/>
      <c r="D3" s="58"/>
      <c r="E3" s="56" t="s">
        <v>57</v>
      </c>
      <c r="F3" s="57"/>
      <c r="G3" s="58"/>
      <c r="H3" s="54" t="s">
        <v>25</v>
      </c>
      <c r="I3" s="48"/>
      <c r="J3" s="48"/>
      <c r="K3" s="54" t="s">
        <v>32</v>
      </c>
      <c r="L3" s="48"/>
      <c r="M3" s="48"/>
      <c r="N3" s="54" t="s">
        <v>35</v>
      </c>
      <c r="O3" s="48"/>
      <c r="P3" s="48"/>
    </row>
    <row r="4" spans="1:16" s="10" customFormat="1" ht="81.75" customHeight="1">
      <c r="A4" s="48"/>
      <c r="B4" s="9" t="s">
        <v>42</v>
      </c>
      <c r="C4" s="9" t="s">
        <v>43</v>
      </c>
      <c r="D4" s="9" t="s">
        <v>60</v>
      </c>
      <c r="E4" s="9" t="s">
        <v>42</v>
      </c>
      <c r="F4" s="9" t="s">
        <v>43</v>
      </c>
      <c r="G4" s="9" t="s">
        <v>60</v>
      </c>
      <c r="H4" s="9" t="s">
        <v>42</v>
      </c>
      <c r="I4" s="9" t="s">
        <v>43</v>
      </c>
      <c r="J4" s="9" t="s">
        <v>60</v>
      </c>
      <c r="K4" s="9" t="s">
        <v>42</v>
      </c>
      <c r="L4" s="9" t="s">
        <v>43</v>
      </c>
      <c r="M4" s="9" t="s">
        <v>60</v>
      </c>
      <c r="N4" s="9" t="s">
        <v>42</v>
      </c>
      <c r="O4" s="9" t="s">
        <v>43</v>
      </c>
      <c r="P4" s="9" t="s">
        <v>60</v>
      </c>
    </row>
    <row r="5" spans="1:16" ht="28.5" customHeight="1">
      <c r="A5" s="11" t="s">
        <v>10</v>
      </c>
      <c r="B5" s="15"/>
      <c r="C5" s="15"/>
      <c r="D5" s="15"/>
      <c r="E5" s="12">
        <f>+'[14]MARCH 2010-Non-life'!$I$8</f>
        <v>764790600.71</v>
      </c>
      <c r="F5" s="12">
        <f>+'[14]MARCH 2010-Non-life'!$C$8</f>
        <v>77332.68</v>
      </c>
      <c r="G5" s="17">
        <f>F5/E5*100000</f>
        <v>10.111614856172071</v>
      </c>
      <c r="H5" s="12">
        <f>+'[10]MARCH 2011-Non-Life - UNAUDITED'!$I$8</f>
        <v>505183237.71</v>
      </c>
      <c r="I5" s="12">
        <f>+'[10]MARCH 2011-Non-Life - UNAUDITED'!$C$8</f>
        <v>92378.25</v>
      </c>
      <c r="J5" s="17">
        <f>I5/H5*100000</f>
        <v>18.286087721111137</v>
      </c>
      <c r="K5" s="12">
        <f>'[10]MARCH 2011-Non-Life - UNAUDITED'!$I$7</f>
        <v>4046383888.86</v>
      </c>
      <c r="L5" s="12">
        <f>'[10]MARCH 2011-Non-Life - UNAUDITED'!$C$7</f>
        <v>105064.24</v>
      </c>
      <c r="M5" s="17">
        <f>L5/K5*100000</f>
        <v>2.596497091866389</v>
      </c>
      <c r="N5" s="12">
        <v>12151585541.15</v>
      </c>
      <c r="O5" s="12">
        <v>115614.02</v>
      </c>
      <c r="P5" s="17">
        <v>0.9514315609965953</v>
      </c>
    </row>
    <row r="6" spans="1:16" ht="28.5" customHeight="1">
      <c r="A6" s="11" t="s">
        <v>39</v>
      </c>
      <c r="B6" s="15"/>
      <c r="C6" s="15"/>
      <c r="D6" s="15"/>
      <c r="E6" s="15"/>
      <c r="F6" s="15"/>
      <c r="G6" s="15"/>
      <c r="H6" s="12">
        <f>+'[11]March''2011'!$K$9</f>
        <v>3243548568.88</v>
      </c>
      <c r="I6" s="12">
        <f>+'[11]March''2011'!$E$9</f>
        <v>42676.13</v>
      </c>
      <c r="J6" s="17">
        <f>I6/H6*100000</f>
        <v>1.3157234767332648</v>
      </c>
      <c r="K6" s="12">
        <f>'[11]March''2011'!$K$8</f>
        <v>2383267598.34</v>
      </c>
      <c r="L6" s="12">
        <f>'[11]March''2011'!$E$8</f>
        <v>57236.3</v>
      </c>
      <c r="M6" s="17">
        <f>L6/K6*100000</f>
        <v>2.401589315436772</v>
      </c>
      <c r="N6" s="12">
        <v>558099768.32</v>
      </c>
      <c r="O6" s="12">
        <v>67410.57</v>
      </c>
      <c r="P6" s="17">
        <v>12.078587705370364</v>
      </c>
    </row>
    <row r="7" spans="1:16" ht="28.5" customHeight="1">
      <c r="A7" s="11" t="s">
        <v>40</v>
      </c>
      <c r="B7" s="15"/>
      <c r="C7" s="15"/>
      <c r="D7" s="15"/>
      <c r="E7" s="12">
        <f>+'[16]MARCH 2010'!$I$8</f>
        <v>65429692.45992735</v>
      </c>
      <c r="F7" s="12">
        <f>+'[16]MARCH 2010'!$C$8</f>
        <v>57279.35</v>
      </c>
      <c r="G7" s="17">
        <f>F7/E7*100000</f>
        <v>87.54335813985514</v>
      </c>
      <c r="H7" s="12">
        <f>+'[12]MARCH 2011'!$I$8</f>
        <v>76640324.84645928</v>
      </c>
      <c r="I7" s="12">
        <f>+'[12]MARCH 2011'!$C$8</f>
        <v>64793</v>
      </c>
      <c r="J7" s="17">
        <f>I7/H7*100000</f>
        <v>84.54165627534312</v>
      </c>
      <c r="K7" s="12">
        <f>'[12]MARCH 2011'!$I$7</f>
        <v>126448174.36580431</v>
      </c>
      <c r="L7" s="12">
        <f>'[12]MARCH 2011'!$C$7</f>
        <v>79048</v>
      </c>
      <c r="M7" s="17">
        <f>L7/K7*100000</f>
        <v>62.51414889654361</v>
      </c>
      <c r="N7" s="12">
        <v>103674436.48970746</v>
      </c>
      <c r="O7" s="12">
        <v>95691.50488</v>
      </c>
      <c r="P7" s="17">
        <v>92.30000000000001</v>
      </c>
    </row>
    <row r="8" spans="1:16" ht="28.5" customHeight="1">
      <c r="A8" s="11" t="s">
        <v>12</v>
      </c>
      <c r="B8" s="15"/>
      <c r="C8" s="15"/>
      <c r="D8" s="15"/>
      <c r="E8" s="15"/>
      <c r="F8" s="15"/>
      <c r="G8" s="15"/>
      <c r="H8" s="12">
        <f>+'[15]Sheet1'!$I$10</f>
        <v>57820306.92</v>
      </c>
      <c r="I8" s="12">
        <f>+'[15]Sheet1'!$C$10</f>
        <v>57503</v>
      </c>
      <c r="J8" s="17">
        <f>I8/H8*100000</f>
        <v>99.45121889366821</v>
      </c>
      <c r="K8" s="12">
        <f>'[13]Sheet1'!$I$10</f>
        <v>151082150.66</v>
      </c>
      <c r="L8" s="12">
        <f>'[13]Sheet1'!$C$10</f>
        <v>67158.35</v>
      </c>
      <c r="M8" s="17">
        <f>L8/K8*100000</f>
        <v>44.45154487583068</v>
      </c>
      <c r="N8" s="12">
        <v>174726496.53</v>
      </c>
      <c r="O8" s="12">
        <v>77463.14</v>
      </c>
      <c r="P8" s="17">
        <v>44.33393992232874</v>
      </c>
    </row>
    <row r="9" spans="1:13" s="6" customFormat="1" ht="28.5" customHeight="1">
      <c r="A9" s="55" t="s">
        <v>54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6" ht="23.25" customHeight="1">
      <c r="A10" s="13" t="s">
        <v>8</v>
      </c>
      <c r="B10" s="12">
        <f>+'[34]New Format'!$I$8</f>
        <v>243352514.80834</v>
      </c>
      <c r="C10" s="12">
        <v>28753</v>
      </c>
      <c r="D10" s="17">
        <f aca="true" t="shared" si="0" ref="D10:D17">C10/B10*100000</f>
        <v>11.815369988120047</v>
      </c>
      <c r="E10" s="12">
        <f>+'[34]New Format'!$I$7</f>
        <v>258389260</v>
      </c>
      <c r="F10" s="12">
        <v>26782</v>
      </c>
      <c r="G10" s="17">
        <f aca="true" t="shared" si="1" ref="G10:G17">F10/E10*100000</f>
        <v>10.364981888179098</v>
      </c>
      <c r="H10" s="12">
        <f>+'[17]New Format'!$I$7</f>
        <v>274180006</v>
      </c>
      <c r="I10" s="12">
        <f>+'[17]New Format'!$C$7</f>
        <v>26140.40963</v>
      </c>
      <c r="J10" s="17">
        <f aca="true" t="shared" si="2" ref="J10:J17">I10/H10*100000</f>
        <v>9.534032043897467</v>
      </c>
      <c r="K10" s="12">
        <f>'[2]New Format'!$I$7</f>
        <v>347176591</v>
      </c>
      <c r="L10" s="12">
        <f>'[2]New Format'!$C$7</f>
        <v>28804.509770000004</v>
      </c>
      <c r="M10" s="17">
        <f aca="true" t="shared" si="3" ref="M10:M17">L10/K10*100000</f>
        <v>8.296789160534157</v>
      </c>
      <c r="N10" s="12">
        <v>548148391</v>
      </c>
      <c r="O10" s="12">
        <v>31613.326</v>
      </c>
      <c r="P10" s="17">
        <v>5.767293404314672</v>
      </c>
    </row>
    <row r="11" spans="1:16" ht="23.25" customHeight="1">
      <c r="A11" s="13" t="s">
        <v>44</v>
      </c>
      <c r="B11" s="12">
        <f>+'[35]IRDA March-09'!$I$8</f>
        <v>40046771</v>
      </c>
      <c r="C11" s="12">
        <f>+'[35]IRDA March-09'!$C$8</f>
        <v>43824.64293940735</v>
      </c>
      <c r="D11" s="17">
        <f t="shared" si="0"/>
        <v>109.43364931821182</v>
      </c>
      <c r="E11" s="12">
        <f>+'[35]IRDA March-09'!$I$7</f>
        <v>62950691.0613755</v>
      </c>
      <c r="F11" s="12">
        <f>+'[35]IRDA March-09'!$C$7</f>
        <v>28950.025611750003</v>
      </c>
      <c r="G11" s="17">
        <f t="shared" si="1"/>
        <v>45.98841589129559</v>
      </c>
      <c r="H11" s="12">
        <f>+'[18]March-10 Final'!$I$7</f>
        <v>40380274.70505448</v>
      </c>
      <c r="I11" s="12">
        <f>+'[18]March-10 Final'!$C$7</f>
        <v>27006.177926494496</v>
      </c>
      <c r="J11" s="17">
        <f t="shared" si="2"/>
        <v>66.87962903608994</v>
      </c>
      <c r="K11" s="12">
        <f>'[3]Current Month'!$I$7</f>
        <v>51858401.3664087</v>
      </c>
      <c r="L11" s="12">
        <f>'[3]Current Month'!$C$7</f>
        <v>28346.45957588</v>
      </c>
      <c r="M11" s="17">
        <f t="shared" si="3"/>
        <v>54.66126766152385</v>
      </c>
      <c r="N11" s="12">
        <v>65253200.06331218</v>
      </c>
      <c r="O11" s="12">
        <v>30836.348627970998</v>
      </c>
      <c r="P11" s="17">
        <v>47.256454239871616</v>
      </c>
    </row>
    <row r="12" spans="1:16" ht="23.25" customHeight="1">
      <c r="A12" s="13" t="s">
        <v>45</v>
      </c>
      <c r="B12" s="12">
        <f>+'[36]New Format'!$I$8</f>
        <v>83208929.25925718</v>
      </c>
      <c r="C12" s="12">
        <f>'[36]New Format'!$C$8</f>
        <v>23479.67</v>
      </c>
      <c r="D12" s="17">
        <f t="shared" si="0"/>
        <v>28.217728805094357</v>
      </c>
      <c r="E12" s="12">
        <f>+'[36]New Format'!$I$7</f>
        <v>138658682.0195799</v>
      </c>
      <c r="F12" s="12">
        <f>'[36]New Format'!$C$7</f>
        <v>20900.606967000003</v>
      </c>
      <c r="G12" s="17">
        <f t="shared" si="1"/>
        <v>15.073421052746372</v>
      </c>
      <c r="H12" s="12">
        <f>+'[19]New Format'!$I$7</f>
        <v>103989717.44044462</v>
      </c>
      <c r="I12" s="12">
        <f>+'[19]New Format'!$C$7</f>
        <v>20238.112520900002</v>
      </c>
      <c r="J12" s="17">
        <f t="shared" si="2"/>
        <v>19.461647765790364</v>
      </c>
      <c r="K12" s="12">
        <f>'[4]New Format'!$I$7</f>
        <v>112529721.39413834</v>
      </c>
      <c r="L12" s="12">
        <f>'[4]New Format'!$C$7</f>
        <v>21272.4306064</v>
      </c>
      <c r="M12" s="17">
        <f t="shared" si="3"/>
        <v>18.903832998833035</v>
      </c>
      <c r="N12" s="12">
        <v>28443715.598962422</v>
      </c>
      <c r="O12" s="12">
        <v>19434.63941840001</v>
      </c>
      <c r="P12" s="17">
        <v>68.32665497157815</v>
      </c>
    </row>
    <row r="13" spans="1:16" ht="23.25" customHeight="1">
      <c r="A13" s="13" t="s">
        <v>46</v>
      </c>
      <c r="B13" s="12">
        <f>+'[37]New Format'!$I$8</f>
        <v>14358043.351357218</v>
      </c>
      <c r="C13" s="12">
        <f>+'[37]New Format'!$C$8</f>
        <v>12780.88803448155</v>
      </c>
      <c r="D13" s="17">
        <f t="shared" si="0"/>
        <v>89.01552754591324</v>
      </c>
      <c r="E13" s="12">
        <f>+'[37]New Format'!$I$7</f>
        <v>19767408.539721765</v>
      </c>
      <c r="F13" s="12">
        <f>+'[37]New Format'!$C$7</f>
        <v>12642.2567181465</v>
      </c>
      <c r="G13" s="17">
        <f t="shared" si="1"/>
        <v>63.95505355566676</v>
      </c>
      <c r="H13" s="12">
        <f>+'[20]New Format'!$I$7</f>
        <v>27538207.900015026</v>
      </c>
      <c r="I13" s="12">
        <f>+'[20]New Format'!$C$7</f>
        <v>12978.06449127728</v>
      </c>
      <c r="J13" s="17">
        <f t="shared" si="2"/>
        <v>47.12748388855834</v>
      </c>
      <c r="K13" s="12">
        <f>'[5]New Format'!$I$7</f>
        <v>13877266.5729112</v>
      </c>
      <c r="L13" s="12">
        <f>'[5]New Format'!$C$7</f>
        <v>9767.707749567502</v>
      </c>
      <c r="M13" s="17">
        <f t="shared" si="3"/>
        <v>70.38639560786656</v>
      </c>
      <c r="N13" s="12">
        <v>19757805.46</v>
      </c>
      <c r="O13" s="12">
        <v>11632.5</v>
      </c>
      <c r="P13" s="17">
        <v>58.87546581805447</v>
      </c>
    </row>
    <row r="14" spans="1:16" ht="23.25" customHeight="1">
      <c r="A14" s="13" t="s">
        <v>47</v>
      </c>
      <c r="B14" s="12">
        <f>+'[38]New Format FINAL-March09'!$I$8</f>
        <v>6018479.275075868</v>
      </c>
      <c r="C14" s="12">
        <f>+'[38]New Format FINAL-March09'!$C$8</f>
        <v>6906.5742900000005</v>
      </c>
      <c r="D14" s="17">
        <f t="shared" si="0"/>
        <v>114.75613646460448</v>
      </c>
      <c r="E14" s="12">
        <f>+'[38]New Format FINAL-March09'!$I$7</f>
        <v>7168976.419097599</v>
      </c>
      <c r="F14" s="12">
        <f>+'[38]New Format FINAL-March09'!$C$7</f>
        <v>5083.88090957578</v>
      </c>
      <c r="G14" s="17">
        <f t="shared" si="1"/>
        <v>70.91501788222813</v>
      </c>
      <c r="H14" s="12">
        <f>+'[21]New Format'!$I$7</f>
        <v>6709586.295312202</v>
      </c>
      <c r="I14" s="12">
        <f>+'[21]New Format'!$C$7</f>
        <v>4249</v>
      </c>
      <c r="J14" s="17">
        <f t="shared" si="2"/>
        <v>63.32730235497017</v>
      </c>
      <c r="K14" s="12">
        <f>'[6]New Format'!$I$7</f>
        <v>7729391.857805197</v>
      </c>
      <c r="L14" s="12">
        <f>'[6]New Format'!$C$7</f>
        <v>4554.8504154</v>
      </c>
      <c r="M14" s="17">
        <f t="shared" si="3"/>
        <v>58.92896231933795</v>
      </c>
      <c r="N14" s="12">
        <v>9026721.380488599</v>
      </c>
      <c r="O14" s="12">
        <v>5100.3383791</v>
      </c>
      <c r="P14" s="17">
        <v>56.502667625528595</v>
      </c>
    </row>
    <row r="15" spans="1:16" ht="23.25" customHeight="1">
      <c r="A15" s="13" t="s">
        <v>48</v>
      </c>
      <c r="B15" s="12">
        <f>+'[39]New Format'!$I$8</f>
        <v>84921160.28589746</v>
      </c>
      <c r="C15" s="12">
        <f>+'[39]New Format'!$C$8</f>
        <v>13395.5641376</v>
      </c>
      <c r="D15" s="17">
        <f t="shared" si="0"/>
        <v>15.774118126156303</v>
      </c>
      <c r="E15" s="12">
        <f>+'[39]New Format'!$I$7</f>
        <v>127970719.51745774</v>
      </c>
      <c r="F15" s="12">
        <f>+'[39]New Format'!$C$7</f>
        <v>16090.381762099998</v>
      </c>
      <c r="G15" s="17">
        <f t="shared" si="1"/>
        <v>12.573486984188559</v>
      </c>
      <c r="H15" s="12">
        <f>+'[22]New Format'!$I$7</f>
        <v>241319165.9353394</v>
      </c>
      <c r="I15" s="12">
        <f>+'[22]New Format'!$C$7</f>
        <v>15675.242821125996</v>
      </c>
      <c r="J15" s="17">
        <f t="shared" si="2"/>
        <v>6.4956476873147</v>
      </c>
      <c r="K15" s="12">
        <f>'[7]New Format'!$I$7</f>
        <v>132557853.11940414</v>
      </c>
      <c r="L15" s="12">
        <f>'[7]New Format'!$C$7</f>
        <v>18685.1743595</v>
      </c>
      <c r="M15" s="17">
        <f t="shared" si="3"/>
        <v>14.095863745370828</v>
      </c>
      <c r="N15" s="12">
        <v>123732725.68436292</v>
      </c>
      <c r="O15" s="12">
        <v>22349.772014233004</v>
      </c>
      <c r="P15" s="17">
        <v>18.06294324368668</v>
      </c>
    </row>
    <row r="16" spans="1:16" ht="23.25" customHeight="1">
      <c r="A16" s="13" t="s">
        <v>9</v>
      </c>
      <c r="B16" s="12">
        <f>+'[40]Mar 09'!$I$8</f>
        <v>5923337.7928</v>
      </c>
      <c r="C16" s="12">
        <f>+'[40]Mar 09'!$C$8</f>
        <v>7000.323234127315</v>
      </c>
      <c r="D16" s="17">
        <f t="shared" si="0"/>
        <v>118.18207029550847</v>
      </c>
      <c r="E16" s="12">
        <f>+'[40]Mar 09'!$I$7</f>
        <v>20135207.024267986</v>
      </c>
      <c r="F16" s="12">
        <f>+'[40]Mar 09'!$C$7</f>
        <v>5384.440765926931</v>
      </c>
      <c r="G16" s="17">
        <f t="shared" si="1"/>
        <v>26.74142242211528</v>
      </c>
      <c r="H16" s="12">
        <f>+'[23]Sheet1'!$I$7</f>
        <v>18261447.689080898</v>
      </c>
      <c r="I16" s="12">
        <f>+'[23]Sheet1'!$C$7</f>
        <v>4777.21213841303</v>
      </c>
      <c r="J16" s="17">
        <f t="shared" si="2"/>
        <v>26.16009540836939</v>
      </c>
      <c r="K16" s="12">
        <f>'[8]Mar 11'!$I$7</f>
        <v>15306966.885680601</v>
      </c>
      <c r="L16" s="12">
        <f>'[8]Mar 11'!$C$7</f>
        <v>5661.412887613902</v>
      </c>
      <c r="M16" s="17">
        <f t="shared" si="3"/>
        <v>36.98585702769145</v>
      </c>
      <c r="N16" s="12">
        <v>20570314.817252964</v>
      </c>
      <c r="O16" s="12">
        <v>7142.497405880969</v>
      </c>
      <c r="P16" s="17">
        <v>34.72235339777267</v>
      </c>
    </row>
    <row r="17" spans="1:16" ht="23.25" customHeight="1">
      <c r="A17" s="13" t="s">
        <v>49</v>
      </c>
      <c r="B17" s="12">
        <f>+'[41]New Format'!$I$8</f>
        <v>969607.0423950698</v>
      </c>
      <c r="C17" s="12">
        <f>+'[41]New Format'!$C$8</f>
        <v>1328.2348436233967</v>
      </c>
      <c r="D17" s="17">
        <f t="shared" si="0"/>
        <v>136.9869220774701</v>
      </c>
      <c r="E17" s="12">
        <f>+'[41]New Format'!$I$7</f>
        <v>7161141.7564928</v>
      </c>
      <c r="F17" s="12">
        <f>+'[41]New Format'!$C$7</f>
        <v>5075.3241333999995</v>
      </c>
      <c r="G17" s="17">
        <f t="shared" si="1"/>
        <v>70.87311361764833</v>
      </c>
      <c r="H17" s="12">
        <f>+'[24]New Format'!$I$7</f>
        <v>21633598.028915547</v>
      </c>
      <c r="I17" s="12">
        <f>+'[24]New Format'!$C$7</f>
        <v>14278.37768021241</v>
      </c>
      <c r="J17" s="17">
        <f t="shared" si="2"/>
        <v>66.00093826800276</v>
      </c>
      <c r="K17" s="12">
        <f>'[9]New Format'!$I$7</f>
        <v>37401835.285876386</v>
      </c>
      <c r="L17" s="12">
        <f>'[9]New Format'!$C$7</f>
        <v>19432.469436396994</v>
      </c>
      <c r="M17" s="17">
        <f t="shared" si="3"/>
        <v>51.95592485734262</v>
      </c>
      <c r="N17" s="12">
        <v>61300679.178651445</v>
      </c>
      <c r="O17" s="12">
        <v>29062.571772064995</v>
      </c>
      <c r="P17" s="17">
        <v>47.40986912619121</v>
      </c>
    </row>
    <row r="18" ht="15">
      <c r="F18" s="7" t="s">
        <v>55</v>
      </c>
    </row>
    <row r="19" spans="1:16" ht="15">
      <c r="A19" s="7" t="s">
        <v>18</v>
      </c>
      <c r="J19" s="18">
        <f>(J5+J6+J7+J8)/4</f>
        <v>50.898671591713935</v>
      </c>
      <c r="M19" s="18">
        <f>(M5+M6+M7+M8)/4</f>
        <v>27.99094504491936</v>
      </c>
      <c r="P19" s="18">
        <f>(P5+P6+P7+P8)/4</f>
        <v>37.41598979717393</v>
      </c>
    </row>
    <row r="20" spans="1:16" ht="15">
      <c r="A20" s="7" t="s">
        <v>17</v>
      </c>
      <c r="J20" s="18">
        <f>(J10+J11+J12+J13+J14+J15+J16+J17)/8</f>
        <v>38.12334705662414</v>
      </c>
      <c r="M20" s="18">
        <f>(M10+M11+M12+M13+M14+M15+M16+M17)/8</f>
        <v>39.276861672312556</v>
      </c>
      <c r="P20" s="18">
        <f>(P10+P11+P12+P13+P14+P15+P16+P17)/8</f>
        <v>42.11546272837476</v>
      </c>
    </row>
    <row r="21" spans="1:16" ht="15">
      <c r="A21" s="7" t="s">
        <v>19</v>
      </c>
      <c r="J21" s="18">
        <f>(J19+J20)/2</f>
        <v>44.51100932416904</v>
      </c>
      <c r="K21" s="18"/>
      <c r="L21" s="18"/>
      <c r="M21" s="18">
        <f>(M19+M20)/2</f>
        <v>33.63390335861596</v>
      </c>
      <c r="N21" s="18"/>
      <c r="O21" s="18"/>
      <c r="P21" s="18">
        <f>(P19+P20)/2</f>
        <v>39.76572626277434</v>
      </c>
    </row>
  </sheetData>
  <sheetProtection/>
  <mergeCells count="7">
    <mergeCell ref="A9:M9"/>
    <mergeCell ref="N3:P3"/>
    <mergeCell ref="A3:A4"/>
    <mergeCell ref="B3:D3"/>
    <mergeCell ref="E3:G3"/>
    <mergeCell ref="H3:J3"/>
    <mergeCell ref="K3:M3"/>
  </mergeCells>
  <printOptions horizontalCentered="1" verticalCentered="1"/>
  <pageMargins left="0.26" right="0.21" top="0.47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0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14.140625" style="0" bestFit="1" customWidth="1"/>
    <col min="3" max="8" width="9.7109375" style="0" bestFit="1" customWidth="1"/>
    <col min="9" max="9" width="8.8515625" style="0" customWidth="1"/>
    <col min="11" max="11" width="10.421875" style="0" customWidth="1"/>
    <col min="12" max="12" width="13.7109375" style="0" customWidth="1"/>
    <col min="13" max="13" width="13.421875" style="0" customWidth="1"/>
    <col min="14" max="14" width="12.8515625" style="0" customWidth="1"/>
  </cols>
  <sheetData>
    <row r="2" spans="2:14" ht="16.5">
      <c r="B2" s="63" t="s">
        <v>70</v>
      </c>
      <c r="C2" s="60" t="s">
        <v>62</v>
      </c>
      <c r="D2" s="60"/>
      <c r="E2" s="61" t="s">
        <v>63</v>
      </c>
      <c r="F2" s="61"/>
      <c r="G2" s="61" t="s">
        <v>19</v>
      </c>
      <c r="H2" s="61"/>
      <c r="I2" s="62" t="s">
        <v>69</v>
      </c>
      <c r="K2" s="64" t="s">
        <v>61</v>
      </c>
      <c r="L2" s="64"/>
      <c r="M2" s="64"/>
      <c r="N2" s="64"/>
    </row>
    <row r="3" spans="2:14" ht="15.75">
      <c r="B3" s="63"/>
      <c r="C3" s="37" t="s">
        <v>35</v>
      </c>
      <c r="D3" s="21" t="s">
        <v>32</v>
      </c>
      <c r="E3" s="21" t="s">
        <v>35</v>
      </c>
      <c r="F3" s="21" t="s">
        <v>32</v>
      </c>
      <c r="G3" s="21" t="s">
        <v>35</v>
      </c>
      <c r="H3" s="21" t="s">
        <v>32</v>
      </c>
      <c r="I3" s="62"/>
      <c r="K3" s="33" t="s">
        <v>18</v>
      </c>
      <c r="L3" s="34">
        <v>50.898671591713935</v>
      </c>
      <c r="M3" s="34">
        <v>27.99094504491936</v>
      </c>
      <c r="N3" s="34">
        <v>37.41598979717393</v>
      </c>
    </row>
    <row r="4" spans="2:14" ht="15.75">
      <c r="B4" s="19" t="s">
        <v>64</v>
      </c>
      <c r="C4" s="22">
        <f>+'[42]Journal (Crore)'!$C$54</f>
        <v>3561.7923487999997</v>
      </c>
      <c r="D4" s="22">
        <f>+'[42]Journal (Crore)'!$C$55</f>
        <v>3067.8273</v>
      </c>
      <c r="E4" s="22">
        <f aca="true" t="shared" si="0" ref="E4:F10">G4-C4</f>
        <v>1973.0976622195312</v>
      </c>
      <c r="F4" s="22">
        <f t="shared" si="0"/>
        <v>1568.3330992407791</v>
      </c>
      <c r="G4" s="22">
        <f>+'[42]Journal (Crore)'!$C$56</f>
        <v>5534.890011019531</v>
      </c>
      <c r="H4" s="22">
        <f>+'[42]Journal (Crore)'!$C$57</f>
        <v>4636.160399240779</v>
      </c>
      <c r="I4" s="23">
        <f aca="true" t="shared" si="1" ref="I4:I10">(G4-H4)/H4</f>
        <v>0.19385213935348924</v>
      </c>
      <c r="K4" s="33" t="s">
        <v>17</v>
      </c>
      <c r="L4" s="34">
        <v>38.12334705662414</v>
      </c>
      <c r="M4" s="34">
        <v>39.276861672312556</v>
      </c>
      <c r="N4" s="34">
        <v>42.11546272837476</v>
      </c>
    </row>
    <row r="5" spans="2:14" ht="15.75">
      <c r="B5" s="19" t="s">
        <v>65</v>
      </c>
      <c r="C5" s="22">
        <f>+'[42]Journal (Crore)'!$D$54</f>
        <v>1982.6273187</v>
      </c>
      <c r="D5" s="22">
        <f>+'[42]Journal (Crore)'!$E$55</f>
        <v>942.9889000000001</v>
      </c>
      <c r="E5" s="22">
        <f t="shared" si="0"/>
        <v>868.4575761737631</v>
      </c>
      <c r="F5" s="22">
        <f t="shared" si="0"/>
        <v>594.3112253131515</v>
      </c>
      <c r="G5" s="22">
        <f>+'[42]Journal (Crore)'!$D$56</f>
        <v>2851.084894873763</v>
      </c>
      <c r="H5" s="22">
        <f>+'[42]Journal (Crore)'!$E$57</f>
        <v>1537.3001253131515</v>
      </c>
      <c r="I5" s="23">
        <f t="shared" si="1"/>
        <v>0.8546052575732345</v>
      </c>
      <c r="K5" s="33" t="s">
        <v>19</v>
      </c>
      <c r="L5" s="34">
        <v>44.51100932416904</v>
      </c>
      <c r="M5" s="34">
        <v>33.63390335861596</v>
      </c>
      <c r="N5" s="34">
        <v>39.76572626277434</v>
      </c>
    </row>
    <row r="6" spans="2:14" ht="15.75">
      <c r="B6" s="19"/>
      <c r="C6" s="22"/>
      <c r="D6" s="22"/>
      <c r="E6" s="22"/>
      <c r="F6" s="22"/>
      <c r="G6" s="22"/>
      <c r="H6" s="22"/>
      <c r="I6" s="23"/>
      <c r="K6" s="35"/>
      <c r="L6" s="36"/>
      <c r="M6" s="36"/>
      <c r="N6" s="36"/>
    </row>
    <row r="7" spans="2:14" ht="16.5">
      <c r="B7" s="19" t="s">
        <v>66</v>
      </c>
      <c r="C7" s="22">
        <f>+'[42]Journal (Crore)'!$H$54</f>
        <v>11713.4314653</v>
      </c>
      <c r="D7" s="22">
        <f>+'[42]Journal (Crore)'!$H$55</f>
        <v>8944.636700000001</v>
      </c>
      <c r="E7" s="22">
        <f t="shared" si="0"/>
        <v>12462.474260008126</v>
      </c>
      <c r="F7" s="22">
        <f t="shared" si="0"/>
        <v>9462.65725268348</v>
      </c>
      <c r="G7" s="22">
        <f>+'[42]Journal (Crore)'!$H$56</f>
        <v>24175.905725308126</v>
      </c>
      <c r="H7" s="22">
        <f>+'[42]Journal (Crore)'!$H$57</f>
        <v>18407.29395268348</v>
      </c>
      <c r="I7" s="23">
        <f t="shared" si="1"/>
        <v>0.3133872793824578</v>
      </c>
      <c r="K7" s="59" t="s">
        <v>61</v>
      </c>
      <c r="L7" s="59"/>
      <c r="M7" s="59"/>
      <c r="N7" s="59"/>
    </row>
    <row r="8" spans="2:14" ht="15.75">
      <c r="B8" s="19" t="s">
        <v>67</v>
      </c>
      <c r="C8" s="22">
        <f>+'[42]Journal (Crore)'!$K$54</f>
        <v>8006.025196999999</v>
      </c>
      <c r="D8" s="22">
        <f>+'[42]Journal (Crore)'!$K$55</f>
        <v>6697.756600000001</v>
      </c>
      <c r="E8" s="22">
        <f t="shared" si="0"/>
        <v>5338.966950507112</v>
      </c>
      <c r="F8" s="22">
        <f t="shared" si="0"/>
        <v>4547.4982917652105</v>
      </c>
      <c r="G8" s="22">
        <f>+'[42]Journal (Crore)'!$K$56</f>
        <v>13344.992147507111</v>
      </c>
      <c r="H8" s="22">
        <f>+'[42]Journal (Crore)'!$K$57</f>
        <v>11245.254891765211</v>
      </c>
      <c r="I8" s="23">
        <f t="shared" si="1"/>
        <v>0.18672206863710283</v>
      </c>
      <c r="K8" s="33" t="s">
        <v>18</v>
      </c>
      <c r="L8" s="34">
        <v>167.9941382169433</v>
      </c>
      <c r="M8" s="34">
        <v>64.20188805908275</v>
      </c>
      <c r="N8" s="34">
        <v>102.44927602973095</v>
      </c>
    </row>
    <row r="9" spans="2:14" ht="15.75">
      <c r="B9" s="19" t="s">
        <v>68</v>
      </c>
      <c r="C9" s="22">
        <f>C10-C4-C5-C7-C8</f>
        <v>8862.291362299988</v>
      </c>
      <c r="D9" s="22">
        <f>D10-D4-D5-D7-D8</f>
        <v>8336.585838</v>
      </c>
      <c r="E9" s="22">
        <f t="shared" si="0"/>
        <v>3587.3657781390593</v>
      </c>
      <c r="F9" s="22">
        <f t="shared" si="0"/>
        <v>3192.641581211272</v>
      </c>
      <c r="G9" s="22">
        <f>G10-G4-G5-G7-G8</f>
        <v>12449.657140439047</v>
      </c>
      <c r="H9" s="22">
        <f>H10-H4-H5-H7-H8</f>
        <v>11529.227419211273</v>
      </c>
      <c r="I9" s="23">
        <f t="shared" si="1"/>
        <v>0.07983446659175554</v>
      </c>
      <c r="K9" s="33" t="s">
        <v>17</v>
      </c>
      <c r="L9" s="34">
        <v>130.57625799162903</v>
      </c>
      <c r="M9" s="34">
        <v>136.3256977949251</v>
      </c>
      <c r="N9" s="34">
        <v>131.20454628046826</v>
      </c>
    </row>
    <row r="10" spans="2:14" ht="15.75">
      <c r="B10" s="20" t="s">
        <v>19</v>
      </c>
      <c r="C10" s="22">
        <f>+'[42]Journal (Crore)'!$P$54</f>
        <v>34126.16769209999</v>
      </c>
      <c r="D10" s="22">
        <f>+'[42]Journal (Crore)'!$P$55</f>
        <v>27989.795338000004</v>
      </c>
      <c r="E10" s="22">
        <f t="shared" si="0"/>
        <v>24230.36222704759</v>
      </c>
      <c r="F10" s="22">
        <f t="shared" si="0"/>
        <v>19365.44145021389</v>
      </c>
      <c r="G10" s="22">
        <f>+'[42]Journal (Crore)'!$P$56</f>
        <v>58356.52991914758</v>
      </c>
      <c r="H10" s="22">
        <f>+'[42]Journal (Crore)'!$P$57</f>
        <v>47355.23678821389</v>
      </c>
      <c r="I10" s="23">
        <f t="shared" si="1"/>
        <v>0.23231418269820087</v>
      </c>
      <c r="K10" s="33" t="s">
        <v>19</v>
      </c>
      <c r="L10" s="34">
        <v>149.28519810428617</v>
      </c>
      <c r="M10" s="34">
        <v>100.26379292700392</v>
      </c>
      <c r="N10" s="34">
        <v>116.82691115509961</v>
      </c>
    </row>
  </sheetData>
  <sheetProtection/>
  <mergeCells count="7">
    <mergeCell ref="K7:N7"/>
    <mergeCell ref="C2:D2"/>
    <mergeCell ref="E2:F2"/>
    <mergeCell ref="G2:H2"/>
    <mergeCell ref="I2:I3"/>
    <mergeCell ref="B2:B3"/>
    <mergeCell ref="K2:N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shrihari</cp:lastModifiedBy>
  <cp:lastPrinted>2012-10-23T09:53:45Z</cp:lastPrinted>
  <dcterms:created xsi:type="dcterms:W3CDTF">1996-10-14T23:33:28Z</dcterms:created>
  <dcterms:modified xsi:type="dcterms:W3CDTF">2012-10-29T07:25:25Z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