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52014" sheetId="1" r:id="rId1"/>
    <sheet name="Graph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Print_Area" localSheetId="0">'052014'!$A$1:$F$40</definedName>
  </definedNames>
  <calcPr fullCalcOnLoad="1"/>
</workbook>
</file>

<file path=xl/sharedStrings.xml><?xml version="1.0" encoding="utf-8"?>
<sst xmlns="http://schemas.openxmlformats.org/spreadsheetml/2006/main" count="47" uniqueCount="42">
  <si>
    <t>INSURANCE REGULATORY AND DEVELOPMENT AUTHORITY</t>
  </si>
  <si>
    <t>FLASH FIGURES -- NON LIFE INSURERS</t>
  </si>
  <si>
    <t>(` in Crores)</t>
  </si>
  <si>
    <t>INSURER</t>
  </si>
  <si>
    <t>MAY</t>
  </si>
  <si>
    <t>GROWTH OVER THE CORRESPONDING PERIOD OF PREVIOUS YEAR (%)</t>
  </si>
  <si>
    <t>2014-15</t>
  </si>
  <si>
    <t>2013-14*</t>
  </si>
  <si>
    <t>Royal Sundaram</t>
  </si>
  <si>
    <t>Tata-AIG</t>
  </si>
  <si>
    <t>Reliance General</t>
  </si>
  <si>
    <t>IFFCO-Tokio</t>
  </si>
  <si>
    <t>ICICI-lombard</t>
  </si>
  <si>
    <t>Bajaj Allianz</t>
  </si>
  <si>
    <t>HDFC ERGO General</t>
  </si>
  <si>
    <t xml:space="preserve">Cholamandalam </t>
  </si>
  <si>
    <t>Future Generali</t>
  </si>
  <si>
    <t xml:space="preserve">Universal Sompo </t>
  </si>
  <si>
    <t xml:space="preserve">Shriram General </t>
  </si>
  <si>
    <t xml:space="preserve">Bharti AXA General </t>
  </si>
  <si>
    <t>Raheja QBE</t>
  </si>
  <si>
    <t>SBI General</t>
  </si>
  <si>
    <t>L&amp;T General</t>
  </si>
  <si>
    <t>Magma HDI</t>
  </si>
  <si>
    <t>Liberty</t>
  </si>
  <si>
    <t>Star Health &amp; Allied Insurance</t>
  </si>
  <si>
    <t>Apollo MUNICH</t>
  </si>
  <si>
    <t>Max BUPA</t>
  </si>
  <si>
    <t>Religare</t>
  </si>
  <si>
    <t>Cigna TTK</t>
  </si>
  <si>
    <t>NA</t>
  </si>
  <si>
    <t>New India</t>
  </si>
  <si>
    <t>National</t>
  </si>
  <si>
    <t>United India</t>
  </si>
  <si>
    <t>Oriental</t>
  </si>
  <si>
    <t>ECGC</t>
  </si>
  <si>
    <t>AIC</t>
  </si>
  <si>
    <t>PRIVATE TOTAL</t>
  </si>
  <si>
    <t>PUBLIC TOTAL</t>
  </si>
  <si>
    <t>GRAND TOTAL</t>
  </si>
  <si>
    <t xml:space="preserve">Note: Compiled on the basis of data submitted by the Insurance companies      </t>
  </si>
  <si>
    <t xml:space="preserve">        *  Figures revised by insurance companies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</si>
</sst>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rebuchet MS"/>
      <family val="2"/>
    </font>
    <font>
      <sz val="10"/>
      <name val="Rupee Foradian"/>
      <family val="2"/>
    </font>
    <font>
      <sz val="10"/>
      <name val="Trebuchet MS"/>
      <family val="2"/>
    </font>
    <font>
      <b/>
      <sz val="10"/>
      <name val="Rupee Foradian"/>
      <family val="2"/>
    </font>
    <font>
      <sz val="12"/>
      <name val="Trebuchet MS"/>
      <family val="2"/>
    </font>
    <font>
      <sz val="11"/>
      <color indexed="8"/>
      <name val="Arial"/>
      <family val="2"/>
    </font>
    <font>
      <b/>
      <sz val="12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>
      <alignment vertical="center"/>
      <protection/>
    </xf>
    <xf numFmtId="2" fontId="4" fillId="33" borderId="0" xfId="57" applyNumberFormat="1" applyFont="1" applyFill="1" applyAlignment="1">
      <alignment vertical="center"/>
      <protection/>
    </xf>
    <xf numFmtId="0" fontId="2" fillId="0" borderId="0" xfId="57">
      <alignment/>
      <protection/>
    </xf>
    <xf numFmtId="0" fontId="5" fillId="0" borderId="0" xfId="57" applyFont="1">
      <alignment/>
      <protection/>
    </xf>
    <xf numFmtId="0" fontId="6" fillId="0" borderId="0" xfId="57" applyFont="1" applyAlignment="1">
      <alignment horizontal="right" vertical="center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>
      <alignment/>
      <protection/>
    </xf>
    <xf numFmtId="43" fontId="7" fillId="0" borderId="10" xfId="44" applyFont="1" applyFill="1" applyBorder="1" applyAlignment="1">
      <alignment/>
    </xf>
    <xf numFmtId="2" fontId="7" fillId="0" borderId="10" xfId="45" applyNumberFormat="1" applyFont="1" applyFill="1" applyBorder="1" applyAlignment="1">
      <alignment vertical="center"/>
    </xf>
    <xf numFmtId="0" fontId="2" fillId="0" borderId="0" xfId="57" applyBorder="1">
      <alignment/>
      <protection/>
    </xf>
    <xf numFmtId="0" fontId="5" fillId="0" borderId="10" xfId="57" applyFont="1" applyFill="1" applyBorder="1">
      <alignment/>
      <protection/>
    </xf>
    <xf numFmtId="43" fontId="7" fillId="0" borderId="10" xfId="44" applyFont="1" applyBorder="1" applyAlignment="1">
      <alignment/>
    </xf>
    <xf numFmtId="2" fontId="7" fillId="0" borderId="10" xfId="45" applyNumberFormat="1" applyFont="1" applyFill="1" applyBorder="1" applyAlignment="1">
      <alignment horizontal="right" vertical="center"/>
    </xf>
    <xf numFmtId="43" fontId="42" fillId="0" borderId="0" xfId="44" applyFont="1" applyAlignment="1">
      <alignment/>
    </xf>
    <xf numFmtId="2" fontId="7" fillId="0" borderId="10" xfId="45" applyNumberFormat="1" applyFont="1" applyFill="1" applyBorder="1" applyAlignment="1">
      <alignment horizontal="center" vertical="center"/>
    </xf>
    <xf numFmtId="0" fontId="3" fillId="0" borderId="10" xfId="57" applyFont="1" applyBorder="1">
      <alignment/>
      <protection/>
    </xf>
    <xf numFmtId="2" fontId="3" fillId="0" borderId="10" xfId="45" applyNumberFormat="1" applyFont="1" applyFill="1" applyBorder="1" applyAlignment="1">
      <alignment vertical="center"/>
    </xf>
    <xf numFmtId="43" fontId="9" fillId="0" borderId="10" xfId="44" applyFont="1" applyFill="1" applyBorder="1" applyAlignment="1">
      <alignment horizontal="right" vertical="center"/>
    </xf>
    <xf numFmtId="2" fontId="9" fillId="0" borderId="10" xfId="45" applyNumberFormat="1" applyFont="1" applyFill="1" applyBorder="1" applyAlignment="1">
      <alignment vertical="center"/>
    </xf>
    <xf numFmtId="2" fontId="5" fillId="0" borderId="0" xfId="45" applyNumberFormat="1" applyFont="1" applyFill="1" applyBorder="1" applyAlignment="1">
      <alignment vertical="top" wrapText="1"/>
    </xf>
    <xf numFmtId="2" fontId="7" fillId="0" borderId="0" xfId="45" applyNumberFormat="1" applyFont="1" applyFill="1" applyBorder="1" applyAlignment="1">
      <alignment/>
    </xf>
    <xf numFmtId="2" fontId="7" fillId="0" borderId="0" xfId="45" applyNumberFormat="1" applyFont="1" applyFill="1" applyBorder="1" applyAlignment="1">
      <alignment vertical="center"/>
    </xf>
    <xf numFmtId="2" fontId="2" fillId="0" borderId="0" xfId="57" applyNumberFormat="1">
      <alignment/>
      <protection/>
    </xf>
    <xf numFmtId="2" fontId="3" fillId="0" borderId="0" xfId="45" applyNumberFormat="1" applyFont="1" applyFill="1" applyBorder="1" applyAlignment="1">
      <alignment vertical="top" wrapText="1"/>
    </xf>
    <xf numFmtId="0" fontId="3" fillId="0" borderId="0" xfId="57" applyFont="1" applyAlignment="1">
      <alignment horizontal="center" vertical="center"/>
      <protection/>
    </xf>
    <xf numFmtId="0" fontId="3" fillId="0" borderId="0" xfId="57" applyFont="1" applyAlignment="1" quotePrefix="1">
      <alignment horizontal="center" vertical="center"/>
      <protection/>
    </xf>
    <xf numFmtId="0" fontId="3" fillId="0" borderId="0" xfId="57" applyFont="1" applyAlignment="1" quotePrefix="1">
      <alignment horizontal="center"/>
      <protection/>
    </xf>
    <xf numFmtId="0" fontId="3" fillId="0" borderId="10" xfId="57" applyFont="1" applyBorder="1" applyAlignment="1">
      <alignment horizontal="center" vertical="center"/>
      <protection/>
    </xf>
    <xf numFmtId="0" fontId="3" fillId="0" borderId="11" xfId="57" applyFont="1" applyBorder="1" applyAlignment="1">
      <alignment horizontal="center" vertical="center"/>
      <protection/>
    </xf>
    <xf numFmtId="0" fontId="3" fillId="0" borderId="12" xfId="57" applyFont="1" applyBorder="1" applyAlignment="1">
      <alignment horizontal="center" vertical="center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12" xfId="57" applyFont="1" applyBorder="1" applyAlignment="1">
      <alignment horizontal="center" vertical="center" wrapText="1"/>
      <protection/>
    </xf>
    <xf numFmtId="0" fontId="3" fillId="0" borderId="10" xfId="57" applyFont="1" applyBorder="1" applyAlignment="1" quotePrefix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April06 - March 07 ex ECGC;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7</xdr:row>
      <xdr:rowOff>0</xdr:rowOff>
    </xdr:from>
    <xdr:to>
      <xdr:col>18</xdr:col>
      <xdr:colOff>161925</xdr:colOff>
      <xdr:row>37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333500"/>
          <a:ext cx="8696325" cy="589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\Royal_BD_May%202014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Data\Universal_BD_May%202014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Data\Shriram_BD_May%20201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Data\Bharti_BD_May%20201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Data\Raheja_BD_May%2020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Data\SBI_BD_May%202014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Data\LnT_BD_May%202014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Data\Magma_BD_May%20201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Data\Liberty_BD_May%20201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Data\Star_BD_May%2020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Data\Apollo_BD_May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ata\TataAig_BD_May%202014.xlsx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Data\MaxBupa_BD_May%202014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Data\Religare_BD_May%202014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Data\Cigna_BD_May%202014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Data\NewIndia_BD_May%202014_Flash%20Figure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Data\National_BD_May%202014_Flash%20Figures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Data\ECGC_BD_May%202014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Data\AIC_BD_May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ata\Reliance_BD_May%202014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ata\Iffco_BD_May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ata\ICICI_BD_May%20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ata\Bajaj_BD_May%20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Data\Hdfc_BD_May%20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Data\Chola_BD_May%20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ata\Future_BD_May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13001.410350601627</v>
          </cell>
          <cell r="C49">
            <v>29044.638611137416</v>
          </cell>
        </row>
        <row r="50">
          <cell r="B50">
            <v>13302.37232958551</v>
          </cell>
          <cell r="C50">
            <v>27867.95221868306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USGI -MAY-2014"/>
    </sheetNames>
    <sheetDataSet>
      <sheetData sheetId="0">
        <row r="49">
          <cell r="B49">
            <v>4621.2464812</v>
          </cell>
          <cell r="C49">
            <v>11574.113439300001</v>
          </cell>
        </row>
        <row r="50">
          <cell r="B50">
            <v>5054.6605198</v>
          </cell>
          <cell r="C50">
            <v>10140.710423300003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9">
          <cell r="B49">
            <v>12036.23383</v>
          </cell>
          <cell r="C49">
            <v>22094.91933</v>
          </cell>
        </row>
        <row r="50">
          <cell r="B50">
            <v>12397.16727</v>
          </cell>
          <cell r="C50">
            <v>23526.37803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12184.823621900001</v>
          </cell>
          <cell r="C49">
            <v>32923.7369839</v>
          </cell>
        </row>
        <row r="50">
          <cell r="B50">
            <v>10617.532706999995</v>
          </cell>
          <cell r="C50">
            <v>30121.066771599933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187.6038545</v>
          </cell>
          <cell r="C49">
            <v>392.9867859000001</v>
          </cell>
        </row>
        <row r="50">
          <cell r="B50">
            <v>282.43681839999994</v>
          </cell>
          <cell r="C50">
            <v>453.8319997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10220.794702464022</v>
          </cell>
          <cell r="C49">
            <v>20759.20434861302</v>
          </cell>
        </row>
        <row r="50">
          <cell r="B50">
            <v>8498.58</v>
          </cell>
          <cell r="C50">
            <v>18499.66964749201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</sheetNames>
    <sheetDataSet>
      <sheetData sheetId="0">
        <row r="47">
          <cell r="B47">
            <v>2240.595821130757</v>
          </cell>
          <cell r="C47">
            <v>4802.202081581108</v>
          </cell>
        </row>
        <row r="48">
          <cell r="B48">
            <v>1664.7039187049</v>
          </cell>
          <cell r="C48">
            <v>4355.371974815154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3323.7191331999998</v>
          </cell>
          <cell r="C49">
            <v>6598.4834132000005</v>
          </cell>
        </row>
        <row r="50">
          <cell r="B50">
            <v>2379.4419599999997</v>
          </cell>
          <cell r="C50">
            <v>4245.8613484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2150.6507853000007</v>
          </cell>
          <cell r="C49">
            <v>4723.3886039</v>
          </cell>
        </row>
        <row r="50">
          <cell r="B50">
            <v>410.01655860000005</v>
          </cell>
          <cell r="C50">
            <v>756.5916005999999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8396.44</v>
          </cell>
          <cell r="C49">
            <v>16421.12</v>
          </cell>
        </row>
        <row r="50">
          <cell r="B50">
            <v>6144.780000000001</v>
          </cell>
          <cell r="C50">
            <v>11716.9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</sheetNames>
    <sheetDataSet>
      <sheetData sheetId="0">
        <row r="49">
          <cell r="B49">
            <v>4368.479451300001</v>
          </cell>
          <cell r="C49">
            <v>8759.0067434</v>
          </cell>
        </row>
        <row r="50">
          <cell r="B50">
            <v>3416.3822825</v>
          </cell>
          <cell r="C50">
            <v>7288.410731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18326.652722499977</v>
          </cell>
          <cell r="C49">
            <v>51733.668254099946</v>
          </cell>
        </row>
        <row r="50">
          <cell r="B50">
            <v>19442.61045389999</v>
          </cell>
          <cell r="C50">
            <v>50921.6676002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onthly premium Data"/>
    </sheetNames>
    <sheetDataSet>
      <sheetData sheetId="0">
        <row r="51">
          <cell r="B51">
            <v>2348.83</v>
          </cell>
          <cell r="C51">
            <v>4920.3424292</v>
          </cell>
        </row>
        <row r="52">
          <cell r="B52">
            <v>1984.888515000034</v>
          </cell>
          <cell r="C52">
            <v>3844.48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1476.3438823000224</v>
          </cell>
          <cell r="C49">
            <v>3667.7155557143224</v>
          </cell>
        </row>
        <row r="50">
          <cell r="B50">
            <v>1955.5829735999994</v>
          </cell>
          <cell r="C50">
            <v>4144.308075399999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41.88</v>
          </cell>
          <cell r="C49">
            <v>74.1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NAP-MAY 2014"/>
    </sheetNames>
    <sheetDataSet>
      <sheetData sheetId="0">
        <row r="8">
          <cell r="P8">
            <v>88606.18000000001</v>
          </cell>
          <cell r="AD8">
            <v>243049.52</v>
          </cell>
        </row>
        <row r="9">
          <cell r="P9">
            <v>77862.40000000001</v>
          </cell>
          <cell r="AD9">
            <v>213411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4">
          <cell r="C64">
            <v>867.79</v>
          </cell>
          <cell r="D64">
            <v>753.98</v>
          </cell>
          <cell r="G64">
            <v>1881.07</v>
          </cell>
          <cell r="H64">
            <v>1672.7399999999998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10241.33</v>
          </cell>
          <cell r="C49">
            <v>18712.15</v>
          </cell>
        </row>
        <row r="50">
          <cell r="B50">
            <v>10378.86</v>
          </cell>
          <cell r="C50">
            <v>18543.12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y'14"/>
    </sheetNames>
    <sheetDataSet>
      <sheetData sheetId="0">
        <row r="11">
          <cell r="C11">
            <v>3957.76</v>
          </cell>
          <cell r="D11">
            <v>8684.61497</v>
          </cell>
        </row>
        <row r="12">
          <cell r="C12">
            <v>4939.83</v>
          </cell>
          <cell r="D12">
            <v>17455.83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 Mail"/>
    </sheetNames>
    <sheetDataSet>
      <sheetData sheetId="0">
        <row r="49">
          <cell r="B49">
            <v>22036.55473005078</v>
          </cell>
          <cell r="C49">
            <v>56043.66776000695</v>
          </cell>
        </row>
        <row r="50">
          <cell r="B50">
            <v>19865.3964128262</v>
          </cell>
          <cell r="C50">
            <v>49564.5994120302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y'14"/>
      <sheetName val="Sheet1"/>
      <sheetName val="Sheet2"/>
    </sheetNames>
    <sheetDataSet>
      <sheetData sheetId="0">
        <row r="49">
          <cell r="B49">
            <v>23477.623059699996</v>
          </cell>
          <cell r="C49">
            <v>56348.40437440001</v>
          </cell>
        </row>
        <row r="50">
          <cell r="B50">
            <v>22213.77461069999</v>
          </cell>
          <cell r="C50">
            <v>53957.893814599985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urrent Month"/>
    </sheetNames>
    <sheetDataSet>
      <sheetData sheetId="0">
        <row r="49">
          <cell r="B49">
            <v>51645.51823885712</v>
          </cell>
          <cell r="C49">
            <v>136273.3933688153</v>
          </cell>
        </row>
        <row r="50">
          <cell r="B50">
            <v>46001.88438289078</v>
          </cell>
          <cell r="C50">
            <v>127789.79947828138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35696.7651</v>
          </cell>
          <cell r="C49">
            <v>77819.60040999998</v>
          </cell>
        </row>
        <row r="50">
          <cell r="B50">
            <v>35148.98571</v>
          </cell>
          <cell r="C50">
            <v>73597.17498000001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20165.25322437106</v>
          </cell>
          <cell r="C49">
            <v>55209.8590776465</v>
          </cell>
        </row>
        <row r="50">
          <cell r="B50">
            <v>18000.531731829014</v>
          </cell>
          <cell r="C50">
            <v>59696.05945027103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BF"/>
    </sheetNames>
    <sheetDataSet>
      <sheetData sheetId="0">
        <row r="49">
          <cell r="C49">
            <v>14563.276130799999</v>
          </cell>
          <cell r="D49">
            <v>29908.8815506</v>
          </cell>
        </row>
        <row r="50">
          <cell r="C50">
            <v>14683.091848400001</v>
          </cell>
          <cell r="D50">
            <v>32888.189505300004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-NONLIFE MAY'14"/>
    </sheetNames>
    <sheetDataSet>
      <sheetData sheetId="0">
        <row r="49">
          <cell r="B49">
            <v>11155.765696800001</v>
          </cell>
          <cell r="C49">
            <v>25497.9470982</v>
          </cell>
        </row>
        <row r="50">
          <cell r="B50">
            <v>9376.2870603</v>
          </cell>
          <cell r="C50">
            <v>21952.327630800002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pane xSplit="1" ySplit="6" topLeftCell="B7" activePane="bottomRight" state="frozen"/>
      <selection pane="topLeft" activeCell="A23" sqref="A23"/>
      <selection pane="topRight" activeCell="A23" sqref="A23"/>
      <selection pane="bottomLeft" activeCell="A23" sqref="A23"/>
      <selection pane="bottomRight" activeCell="D28" sqref="D28"/>
    </sheetView>
  </sheetViews>
  <sheetFormatPr defaultColWidth="9.140625" defaultRowHeight="15"/>
  <cols>
    <col min="1" max="1" width="29.7109375" style="4" customWidth="1"/>
    <col min="2" max="2" width="12.57421875" style="4" customWidth="1"/>
    <col min="3" max="3" width="12.421875" style="4" bestFit="1" customWidth="1"/>
    <col min="4" max="5" width="13.8515625" style="4" bestFit="1" customWidth="1"/>
    <col min="6" max="6" width="21.140625" style="4" customWidth="1"/>
    <col min="7" max="8" width="9.140625" style="4" customWidth="1"/>
    <col min="9" max="9" width="10.57421875" style="4" customWidth="1"/>
    <col min="10" max="16384" width="9.140625" style="4" customWidth="1"/>
  </cols>
  <sheetData>
    <row r="1" spans="1:8" s="2" customFormat="1" ht="15.75" customHeight="1">
      <c r="A1" s="26" t="s">
        <v>0</v>
      </c>
      <c r="B1" s="26"/>
      <c r="C1" s="26"/>
      <c r="D1" s="26"/>
      <c r="E1" s="26"/>
      <c r="F1" s="26"/>
      <c r="G1" s="1"/>
      <c r="H1" s="1"/>
    </row>
    <row r="2" spans="1:8" s="2" customFormat="1" ht="15.75" customHeight="1">
      <c r="A2" s="27" t="s">
        <v>1</v>
      </c>
      <c r="B2" s="27"/>
      <c r="C2" s="27"/>
      <c r="D2" s="27"/>
      <c r="E2" s="27"/>
      <c r="F2" s="27"/>
      <c r="G2" s="3"/>
      <c r="H2" s="1"/>
    </row>
    <row r="3" spans="1:6" ht="15" customHeight="1">
      <c r="A3" s="28" t="str">
        <f>"GROSS DIRECT PREMIUM UNDERWRITTEN FOR AND UPTO THE MONTH  OF "&amp;B5&amp;", 2014"</f>
        <v>GROSS DIRECT PREMIUM UNDERWRITTEN FOR AND UPTO THE MONTH  OF MAY, 2014</v>
      </c>
      <c r="B3" s="28"/>
      <c r="C3" s="28"/>
      <c r="D3" s="28"/>
      <c r="E3" s="28"/>
      <c r="F3" s="28"/>
    </row>
    <row r="4" spans="1:5" ht="15">
      <c r="A4" s="5"/>
      <c r="B4" s="5"/>
      <c r="C4" s="6" t="s">
        <v>2</v>
      </c>
      <c r="D4" s="5"/>
      <c r="E4" s="6" t="s">
        <v>2</v>
      </c>
    </row>
    <row r="5" spans="1:6" ht="37.5" customHeight="1">
      <c r="A5" s="29" t="s">
        <v>3</v>
      </c>
      <c r="B5" s="30" t="s">
        <v>4</v>
      </c>
      <c r="C5" s="31"/>
      <c r="D5" s="32" t="str">
        <f>"APRIL- "&amp;B5</f>
        <v>APRIL- MAY</v>
      </c>
      <c r="E5" s="33"/>
      <c r="F5" s="34" t="s">
        <v>5</v>
      </c>
    </row>
    <row r="6" spans="1:6" ht="26.25" customHeight="1">
      <c r="A6" s="29"/>
      <c r="B6" s="7" t="s">
        <v>6</v>
      </c>
      <c r="C6" s="7" t="s">
        <v>7</v>
      </c>
      <c r="D6" s="7" t="s">
        <v>6</v>
      </c>
      <c r="E6" s="7" t="s">
        <v>7</v>
      </c>
      <c r="F6" s="34"/>
    </row>
    <row r="7" spans="1:6" ht="18">
      <c r="A7" s="8" t="s">
        <v>8</v>
      </c>
      <c r="B7" s="9">
        <f>'[1]New Format'!$B$49/100</f>
        <v>130.01410350601628</v>
      </c>
      <c r="C7" s="9">
        <f>'[1]New Format'!$B$50/100</f>
        <v>133.02372329585512</v>
      </c>
      <c r="D7" s="9">
        <f>'[1]New Format'!$C$49/100</f>
        <v>290.4463861113742</v>
      </c>
      <c r="E7" s="9">
        <f>'[1]New Format'!$C$50/100</f>
        <v>278.67952218683064</v>
      </c>
      <c r="F7" s="10">
        <f>(D7-E7)/E7*100</f>
        <v>4.222364037446165</v>
      </c>
    </row>
    <row r="8" spans="1:8" s="11" customFormat="1" ht="18">
      <c r="A8" s="8" t="s">
        <v>9</v>
      </c>
      <c r="B8" s="9">
        <f>'[2]New Format'!$B$49/100</f>
        <v>183.26652722499978</v>
      </c>
      <c r="C8" s="9">
        <f>'[2]New Format'!$B$50/100</f>
        <v>194.4261045389999</v>
      </c>
      <c r="D8" s="9">
        <f>'[2]New Format'!$C$49/100</f>
        <v>517.3366825409995</v>
      </c>
      <c r="E8" s="9">
        <f>'[2]New Format'!$C$50/100</f>
        <v>509.21667600200004</v>
      </c>
      <c r="F8" s="10">
        <f aca="true" t="shared" si="0" ref="F8:F36">(D8-E8)/E8*100</f>
        <v>1.5946073492234905</v>
      </c>
      <c r="G8" s="4"/>
      <c r="H8" s="4"/>
    </row>
    <row r="9" spans="1:8" s="11" customFormat="1" ht="18">
      <c r="A9" s="8" t="s">
        <v>10</v>
      </c>
      <c r="B9" s="9">
        <f>'[3]New Format Mail'!$B$49/100</f>
        <v>220.36554730050779</v>
      </c>
      <c r="C9" s="9">
        <f>'[3]New Format Mail'!$B$50/100</f>
        <v>198.653964128262</v>
      </c>
      <c r="D9" s="9">
        <f>'[3]New Format Mail'!$C$49/100</f>
        <v>560.4366776000695</v>
      </c>
      <c r="E9" s="9">
        <f>'[3]New Format Mail'!$C$50/100</f>
        <v>495.64599412030196</v>
      </c>
      <c r="F9" s="10">
        <f t="shared" si="0"/>
        <v>13.071967543036717</v>
      </c>
      <c r="G9" s="4"/>
      <c r="H9" s="4"/>
    </row>
    <row r="10" spans="1:8" s="11" customFormat="1" ht="18">
      <c r="A10" s="8" t="s">
        <v>11</v>
      </c>
      <c r="B10" s="9">
        <f>'[4]May''14'!$B$49/100</f>
        <v>234.77623059699997</v>
      </c>
      <c r="C10" s="9">
        <f>'[4]May''14'!$B$50/100</f>
        <v>222.1377461069999</v>
      </c>
      <c r="D10" s="9">
        <f>'[4]May''14'!$C$49/100</f>
        <v>563.4840437440001</v>
      </c>
      <c r="E10" s="9">
        <f>'[4]May''14'!$C$50/100</f>
        <v>539.5789381459998</v>
      </c>
      <c r="F10" s="10">
        <f t="shared" si="0"/>
        <v>4.430325927868602</v>
      </c>
      <c r="G10" s="4"/>
      <c r="H10" s="4"/>
    </row>
    <row r="11" spans="1:8" s="11" customFormat="1" ht="18">
      <c r="A11" s="8" t="s">
        <v>12</v>
      </c>
      <c r="B11" s="9">
        <f>'[5]Current Month'!$B$49/100</f>
        <v>516.4551823885712</v>
      </c>
      <c r="C11" s="9">
        <f>'[5]Current Month'!$B$50/100</f>
        <v>460.0188438289078</v>
      </c>
      <c r="D11" s="9">
        <f>'[5]Current Month'!$C$49/100</f>
        <v>1362.733933688153</v>
      </c>
      <c r="E11" s="9">
        <f>'[5]Current Month'!$C$50/100</f>
        <v>1277.8979947828138</v>
      </c>
      <c r="F11" s="10">
        <f t="shared" si="0"/>
        <v>6.638709760222882</v>
      </c>
      <c r="G11" s="4"/>
      <c r="H11" s="4"/>
    </row>
    <row r="12" spans="1:8" s="11" customFormat="1" ht="18">
      <c r="A12" s="8" t="s">
        <v>13</v>
      </c>
      <c r="B12" s="9">
        <f>'[6]New Format'!$B$49/100</f>
        <v>356.967651</v>
      </c>
      <c r="C12" s="9">
        <f>'[6]New Format'!$B$50/100</f>
        <v>351.4898571</v>
      </c>
      <c r="D12" s="9">
        <f>'[6]New Format'!$C$49/100</f>
        <v>778.1960040999999</v>
      </c>
      <c r="E12" s="9">
        <f>'[6]New Format'!$C$50/100</f>
        <v>735.9717498000001</v>
      </c>
      <c r="F12" s="10">
        <f t="shared" si="0"/>
        <v>5.737211287182445</v>
      </c>
      <c r="G12" s="4"/>
      <c r="H12" s="4"/>
    </row>
    <row r="13" spans="1:8" s="11" customFormat="1" ht="18">
      <c r="A13" s="8" t="s">
        <v>14</v>
      </c>
      <c r="B13" s="9">
        <f>'[7]New Format'!$B$49/100</f>
        <v>201.6525322437106</v>
      </c>
      <c r="C13" s="9">
        <f>'[7]New Format'!$B$50/100</f>
        <v>180.00531731829014</v>
      </c>
      <c r="D13" s="9">
        <f>'[7]New Format'!$C$49/100</f>
        <v>552.098590776465</v>
      </c>
      <c r="E13" s="9">
        <f>'[7]New Format'!$C$50/100</f>
        <v>596.9605945027103</v>
      </c>
      <c r="F13" s="10">
        <f t="shared" si="0"/>
        <v>-7.515069527096157</v>
      </c>
      <c r="G13" s="4"/>
      <c r="H13" s="4"/>
    </row>
    <row r="14" spans="1:8" s="11" customFormat="1" ht="18" customHeight="1">
      <c r="A14" s="8" t="s">
        <v>15</v>
      </c>
      <c r="B14" s="9">
        <f>'[8]MBF'!$C$49/100</f>
        <v>145.632761308</v>
      </c>
      <c r="C14" s="9">
        <f>'[8]MBF'!$C$50/100</f>
        <v>146.83091848400002</v>
      </c>
      <c r="D14" s="9">
        <f>'[8]MBF'!$D$49/100</f>
        <v>299.088815506</v>
      </c>
      <c r="E14" s="9">
        <f>'[8]MBF'!$D$50/100</f>
        <v>328.88189505300005</v>
      </c>
      <c r="F14" s="10">
        <f t="shared" si="0"/>
        <v>-9.058899256889415</v>
      </c>
      <c r="G14" s="4"/>
      <c r="H14" s="4"/>
    </row>
    <row r="15" spans="1:8" s="11" customFormat="1" ht="18" customHeight="1">
      <c r="A15" s="8" t="s">
        <v>16</v>
      </c>
      <c r="B15" s="9">
        <f>'[9]New Format-NONLIFE MAY''14'!$B$49/100</f>
        <v>111.557656968</v>
      </c>
      <c r="C15" s="9">
        <f>'[9]New Format-NONLIFE MAY''14'!$B$50/100</f>
        <v>93.762870603</v>
      </c>
      <c r="D15" s="9">
        <f>'[9]New Format-NONLIFE MAY''14'!$C$49/100</f>
        <v>254.97947098199998</v>
      </c>
      <c r="E15" s="9">
        <f>'[9]New Format-NONLIFE MAY''14'!$C$50/100</f>
        <v>219.52327630800002</v>
      </c>
      <c r="F15" s="10">
        <f t="shared" si="0"/>
        <v>16.15145112186349</v>
      </c>
      <c r="G15" s="4"/>
      <c r="H15" s="4"/>
    </row>
    <row r="16" spans="1:8" s="11" customFormat="1" ht="18" customHeight="1">
      <c r="A16" s="8" t="s">
        <v>17</v>
      </c>
      <c r="B16" s="9">
        <f>'[10]USGI -MAY-2014'!$B$49/100</f>
        <v>46.212464812</v>
      </c>
      <c r="C16" s="9">
        <f>'[10]USGI -MAY-2014'!$B$50/100</f>
        <v>50.546605197999995</v>
      </c>
      <c r="D16" s="9">
        <f>'[10]USGI -MAY-2014'!$C$49/100</f>
        <v>115.74113439300001</v>
      </c>
      <c r="E16" s="9">
        <f>'[10]USGI -MAY-2014'!$C$50/100</f>
        <v>101.40710423300003</v>
      </c>
      <c r="F16" s="10">
        <f t="shared" si="0"/>
        <v>14.135134089881038</v>
      </c>
      <c r="G16" s="4"/>
      <c r="H16" s="4"/>
    </row>
    <row r="17" spans="1:8" s="11" customFormat="1" ht="18">
      <c r="A17" s="12" t="s">
        <v>18</v>
      </c>
      <c r="B17" s="13">
        <f>'[11]Sheet1'!$B$49/100</f>
        <v>120.36233829999999</v>
      </c>
      <c r="C17" s="13">
        <f>'[11]Sheet1'!$B$50/100</f>
        <v>123.9716727</v>
      </c>
      <c r="D17" s="9">
        <f>'[11]Sheet1'!$C$49/100</f>
        <v>220.94919330000002</v>
      </c>
      <c r="E17" s="9">
        <f>'[11]Sheet1'!$C$50/100</f>
        <v>235.2637803</v>
      </c>
      <c r="F17" s="10">
        <f t="shared" si="0"/>
        <v>-6.084483970182974</v>
      </c>
      <c r="G17" s="4"/>
      <c r="H17" s="4"/>
    </row>
    <row r="18" spans="1:8" s="11" customFormat="1" ht="18">
      <c r="A18" s="12" t="s">
        <v>19</v>
      </c>
      <c r="B18" s="13">
        <f>'[12]New Format'!$B$49/100</f>
        <v>121.84823621900001</v>
      </c>
      <c r="C18" s="13">
        <f>'[12]New Format'!$B$50/100</f>
        <v>106.17532706999995</v>
      </c>
      <c r="D18" s="9">
        <f>'[12]New Format'!$C$49/100</f>
        <v>329.237369839</v>
      </c>
      <c r="E18" s="9">
        <f>'[12]New Format'!$C$50/100</f>
        <v>301.2106677159993</v>
      </c>
      <c r="F18" s="10">
        <f t="shared" si="0"/>
        <v>9.304684437480168</v>
      </c>
      <c r="G18" s="4"/>
      <c r="H18" s="4"/>
    </row>
    <row r="19" spans="1:8" s="11" customFormat="1" ht="18">
      <c r="A19" s="12" t="s">
        <v>20</v>
      </c>
      <c r="B19" s="13">
        <f>'[13]New Format'!$B$49/100</f>
        <v>1.8760385450000001</v>
      </c>
      <c r="C19" s="13">
        <f>'[13]New Format'!$B$50/100</f>
        <v>2.8243681839999994</v>
      </c>
      <c r="D19" s="9">
        <f>'[13]New Format'!$C$49/100</f>
        <v>3.9298678590000007</v>
      </c>
      <c r="E19" s="9">
        <f>'[13]New Format'!$C$50/100</f>
        <v>4.538319996999999</v>
      </c>
      <c r="F19" s="10">
        <f t="shared" si="0"/>
        <v>-13.406990657384418</v>
      </c>
      <c r="G19" s="4"/>
      <c r="H19" s="4"/>
    </row>
    <row r="20" spans="1:8" s="11" customFormat="1" ht="18">
      <c r="A20" s="12" t="s">
        <v>21</v>
      </c>
      <c r="B20" s="13">
        <f>'[14]New Format'!$B$49/100</f>
        <v>102.20794702464022</v>
      </c>
      <c r="C20" s="13">
        <f>'[14]New Format'!$B$50/100</f>
        <v>84.9858</v>
      </c>
      <c r="D20" s="9">
        <f>'[14]New Format'!$C$49/100</f>
        <v>207.5920434861302</v>
      </c>
      <c r="E20" s="9">
        <f>'[14]New Format'!$C$50/100</f>
        <v>184.9966964749201</v>
      </c>
      <c r="F20" s="10">
        <f t="shared" si="0"/>
        <v>12.213919189780414</v>
      </c>
      <c r="G20" s="4"/>
      <c r="H20" s="4"/>
    </row>
    <row r="21" spans="1:8" s="11" customFormat="1" ht="18">
      <c r="A21" s="12" t="s">
        <v>22</v>
      </c>
      <c r="B21" s="13">
        <f>'[15]Sheet2'!$B$47/100</f>
        <v>22.40595821130757</v>
      </c>
      <c r="C21" s="13">
        <f>'[15]Sheet2'!$B$48/100</f>
        <v>16.647039187049</v>
      </c>
      <c r="D21" s="9">
        <f>'[15]Sheet2'!$C$47/100</f>
        <v>48.02202081581108</v>
      </c>
      <c r="E21" s="9">
        <f>'[15]Sheet2'!$C$48/100</f>
        <v>43.55371974815154</v>
      </c>
      <c r="F21" s="10">
        <f t="shared" si="0"/>
        <v>10.259286907059591</v>
      </c>
      <c r="G21" s="4"/>
      <c r="H21" s="4"/>
    </row>
    <row r="22" spans="1:8" s="11" customFormat="1" ht="18">
      <c r="A22" s="8" t="s">
        <v>23</v>
      </c>
      <c r="B22" s="9">
        <f>'[16]New Format'!$B$49/100</f>
        <v>33.237191331999995</v>
      </c>
      <c r="C22" s="14">
        <f>'[16]New Format'!$B$50/100</f>
        <v>23.794419599999998</v>
      </c>
      <c r="D22" s="9">
        <f>'[16]New Format'!$C$49/100</f>
        <v>65.984834132</v>
      </c>
      <c r="E22" s="14">
        <f>'[16]New Format'!$C$50/100</f>
        <v>42.458613484</v>
      </c>
      <c r="F22" s="10">
        <f t="shared" si="0"/>
        <v>55.409771345608284</v>
      </c>
      <c r="G22" s="4"/>
      <c r="H22" s="4"/>
    </row>
    <row r="23" spans="1:8" s="11" customFormat="1" ht="18">
      <c r="A23" s="8" t="s">
        <v>24</v>
      </c>
      <c r="B23" s="9">
        <f>'[17]New Format'!$B$49/100</f>
        <v>21.506507853000006</v>
      </c>
      <c r="C23" s="9">
        <f>'[17]New Format'!$B$50/100</f>
        <v>4.100165586</v>
      </c>
      <c r="D23" s="9">
        <f>'[17]New Format'!$C$49/100</f>
        <v>47.233886039</v>
      </c>
      <c r="E23" s="9">
        <f>'[17]New Format'!$C$50/100</f>
        <v>7.565916005999998</v>
      </c>
      <c r="F23" s="10">
        <f t="shared" si="0"/>
        <v>524.2983136680623</v>
      </c>
      <c r="G23" s="4"/>
      <c r="H23" s="4"/>
    </row>
    <row r="24" spans="1:8" s="11" customFormat="1" ht="18">
      <c r="A24" s="12" t="s">
        <v>25</v>
      </c>
      <c r="B24" s="13">
        <f>'[18]New Format'!$B$49/100</f>
        <v>83.96440000000001</v>
      </c>
      <c r="C24" s="13">
        <f>'[18]New Format'!$B$50/100</f>
        <v>61.44780000000001</v>
      </c>
      <c r="D24" s="15">
        <f>'[18]New Format'!$C$49/100</f>
        <v>164.2112</v>
      </c>
      <c r="E24" s="9">
        <f>'[18]New Format'!$C$50/100</f>
        <v>117.169</v>
      </c>
      <c r="F24" s="10">
        <f t="shared" si="0"/>
        <v>40.149015524584144</v>
      </c>
      <c r="G24" s="4"/>
      <c r="H24" s="4"/>
    </row>
    <row r="25" spans="1:8" s="11" customFormat="1" ht="18">
      <c r="A25" s="12" t="s">
        <v>26</v>
      </c>
      <c r="B25" s="13">
        <f>'[19]New Format'!$B$49/100</f>
        <v>43.68479451300001</v>
      </c>
      <c r="C25" s="13">
        <f>'[19]New Format'!$B$50/100</f>
        <v>34.163822825000004</v>
      </c>
      <c r="D25" s="9">
        <f>'[19]New Format'!$C$49/100</f>
        <v>87.59006743399999</v>
      </c>
      <c r="E25" s="9">
        <f>'[19]New Format'!$C$50/100</f>
        <v>72.88410731</v>
      </c>
      <c r="F25" s="10">
        <f t="shared" si="0"/>
        <v>20.17718356822389</v>
      </c>
      <c r="G25" s="4"/>
      <c r="H25" s="4"/>
    </row>
    <row r="26" spans="1:8" s="11" customFormat="1" ht="18">
      <c r="A26" s="12" t="s">
        <v>27</v>
      </c>
      <c r="B26" s="13">
        <f>'[20]Monthly premium Data'!$B$51/100</f>
        <v>23.4883</v>
      </c>
      <c r="C26" s="13">
        <f>'[20]Monthly premium Data'!$B$52/100</f>
        <v>19.84888515000034</v>
      </c>
      <c r="D26" s="9">
        <f>'[20]Monthly premium Data'!$C$51/100</f>
        <v>49.203424292</v>
      </c>
      <c r="E26" s="9">
        <f>'[20]Monthly premium Data'!$C$52/100</f>
        <v>38.4448</v>
      </c>
      <c r="F26" s="10">
        <f t="shared" si="0"/>
        <v>27.98460205801565</v>
      </c>
      <c r="G26" s="4"/>
      <c r="H26" s="4"/>
    </row>
    <row r="27" spans="1:8" s="11" customFormat="1" ht="18">
      <c r="A27" s="8" t="s">
        <v>28</v>
      </c>
      <c r="B27" s="9">
        <f>'[21]New Format'!$B$49/100</f>
        <v>14.763438823000223</v>
      </c>
      <c r="C27" s="14">
        <f>'[21]New Format'!$B$50/100</f>
        <v>19.555829735999993</v>
      </c>
      <c r="D27" s="9">
        <f>'[21]New Format'!$C$49/100</f>
        <v>36.67715555714322</v>
      </c>
      <c r="E27" s="14">
        <f>'[21]New Format'!$C$50/100</f>
        <v>41.44308075399999</v>
      </c>
      <c r="F27" s="10">
        <f t="shared" si="0"/>
        <v>-11.499929807696002</v>
      </c>
      <c r="G27" s="4"/>
      <c r="H27" s="4"/>
    </row>
    <row r="28" spans="1:8" s="11" customFormat="1" ht="18">
      <c r="A28" s="8" t="s">
        <v>29</v>
      </c>
      <c r="B28" s="9">
        <f>'[22]New Format'!$B$49/100</f>
        <v>0.4188</v>
      </c>
      <c r="C28" s="16" t="s">
        <v>30</v>
      </c>
      <c r="D28" s="9">
        <f>'[22]New Format'!$C$49/100</f>
        <v>0.741</v>
      </c>
      <c r="E28" s="16" t="s">
        <v>30</v>
      </c>
      <c r="F28" s="16" t="s">
        <v>30</v>
      </c>
      <c r="G28" s="4"/>
      <c r="H28" s="4"/>
    </row>
    <row r="29" spans="1:8" s="11" customFormat="1" ht="18">
      <c r="A29" s="17" t="s">
        <v>31</v>
      </c>
      <c r="B29" s="13">
        <f>'[23]SNAP-MAY 2014'!$P$8/100</f>
        <v>886.0618000000001</v>
      </c>
      <c r="C29" s="13">
        <f>'[23]SNAP-MAY 2014'!$P$9/100</f>
        <v>778.6240000000001</v>
      </c>
      <c r="D29" s="13">
        <f>'[23]SNAP-MAY 2014'!$AD$8/100</f>
        <v>2430.4952</v>
      </c>
      <c r="E29" s="13">
        <f>'[23]SNAP-MAY 2014'!$AD$9/100</f>
        <v>2134.11</v>
      </c>
      <c r="F29" s="10">
        <f t="shared" si="0"/>
        <v>13.888000149945395</v>
      </c>
      <c r="G29" s="4"/>
      <c r="H29" s="4"/>
    </row>
    <row r="30" spans="1:8" s="11" customFormat="1" ht="18">
      <c r="A30" s="17" t="s">
        <v>32</v>
      </c>
      <c r="B30" s="13">
        <f>'[24]Sheet1'!C64</f>
        <v>867.79</v>
      </c>
      <c r="C30" s="13">
        <f>'[24]Sheet1'!D64</f>
        <v>753.98</v>
      </c>
      <c r="D30" s="9">
        <f>'[24]Sheet1'!G64</f>
        <v>1881.07</v>
      </c>
      <c r="E30" s="9">
        <f>'[24]Sheet1'!H64</f>
        <v>1672.7399999999998</v>
      </c>
      <c r="F30" s="10">
        <f t="shared" si="0"/>
        <v>12.454416107703539</v>
      </c>
      <c r="G30" s="4"/>
      <c r="H30" s="4"/>
    </row>
    <row r="31" spans="1:8" s="11" customFormat="1" ht="18">
      <c r="A31" s="17" t="s">
        <v>33</v>
      </c>
      <c r="B31" s="13">
        <v>870.5</v>
      </c>
      <c r="C31" s="13">
        <v>839.8</v>
      </c>
      <c r="D31" s="13">
        <v>1966</v>
      </c>
      <c r="E31" s="13">
        <v>1861.54</v>
      </c>
      <c r="F31" s="10">
        <f t="shared" si="0"/>
        <v>5.611482965716559</v>
      </c>
      <c r="G31" s="4"/>
      <c r="H31" s="4"/>
    </row>
    <row r="32" spans="1:8" s="11" customFormat="1" ht="18">
      <c r="A32" s="17" t="s">
        <v>34</v>
      </c>
      <c r="B32" s="9">
        <f>61552.14/100</f>
        <v>615.5214</v>
      </c>
      <c r="C32" s="9">
        <f>60807.82/100</f>
        <v>608.0782</v>
      </c>
      <c r="D32" s="9">
        <f>143284.18/100</f>
        <v>1432.8418</v>
      </c>
      <c r="E32" s="9">
        <f>135081.61/100</f>
        <v>1350.8160999999998</v>
      </c>
      <c r="F32" s="10">
        <f t="shared" si="0"/>
        <v>6.072306955772896</v>
      </c>
      <c r="G32" s="4"/>
      <c r="H32" s="4"/>
    </row>
    <row r="33" spans="1:8" s="11" customFormat="1" ht="18">
      <c r="A33" s="8" t="s">
        <v>35</v>
      </c>
      <c r="B33" s="9">
        <f>'[25]New Format'!$B$49/100</f>
        <v>102.41329999999999</v>
      </c>
      <c r="C33" s="9">
        <f>'[25]New Format'!$B$50/100</f>
        <v>103.7886</v>
      </c>
      <c r="D33" s="9">
        <f>'[25]New Format'!$C$49/100</f>
        <v>187.12150000000003</v>
      </c>
      <c r="E33" s="9">
        <f>'[25]New Format'!$C$50/100</f>
        <v>185.4312</v>
      </c>
      <c r="F33" s="10">
        <f t="shared" si="0"/>
        <v>0.9115510226973865</v>
      </c>
      <c r="G33" s="4"/>
      <c r="H33" s="4"/>
    </row>
    <row r="34" spans="1:8" s="11" customFormat="1" ht="18">
      <c r="A34" s="8" t="s">
        <v>36</v>
      </c>
      <c r="B34" s="9">
        <f>'[26]May''14'!$C$11/100</f>
        <v>39.577600000000004</v>
      </c>
      <c r="C34" s="9">
        <f>'[26]May''14'!$C$12/100</f>
        <v>49.3983</v>
      </c>
      <c r="D34" s="9">
        <f>'[26]May''14'!$D$11/100</f>
        <v>86.84614970000001</v>
      </c>
      <c r="E34" s="9">
        <f>'[26]May''14'!$D$12/100</f>
        <v>174.55830000000003</v>
      </c>
      <c r="F34" s="10">
        <f t="shared" si="0"/>
        <v>-50.24805483325628</v>
      </c>
      <c r="G34" s="4"/>
      <c r="H34" s="4"/>
    </row>
    <row r="35" spans="1:7" s="11" customFormat="1" ht="18">
      <c r="A35" s="18" t="s">
        <v>37</v>
      </c>
      <c r="B35" s="19">
        <f>SUM(B7:B27)</f>
        <v>2736.2458081697537</v>
      </c>
      <c r="C35" s="19">
        <f>SUM(C7:C27)</f>
        <v>2528.411080640363</v>
      </c>
      <c r="D35" s="19">
        <f>SUM(D7:D27)</f>
        <v>6555.172802196145</v>
      </c>
      <c r="E35" s="19">
        <f>SUM(E7:E27)</f>
        <v>6173.292446924729</v>
      </c>
      <c r="F35" s="20">
        <f t="shared" si="0"/>
        <v>6.186007848399482</v>
      </c>
      <c r="G35" s="4"/>
    </row>
    <row r="36" spans="1:7" s="11" customFormat="1" ht="18">
      <c r="A36" s="18" t="s">
        <v>38</v>
      </c>
      <c r="B36" s="19">
        <f>SUM(B29:B34)</f>
        <v>3381.8641000000002</v>
      </c>
      <c r="C36" s="19">
        <f>SUM(C29:C34)</f>
        <v>3133.6691</v>
      </c>
      <c r="D36" s="19">
        <f>SUM(D29:D34)</f>
        <v>7984.3746497</v>
      </c>
      <c r="E36" s="19">
        <f>SUM(E29:E34)</f>
        <v>7379.195599999999</v>
      </c>
      <c r="F36" s="20">
        <f t="shared" si="0"/>
        <v>8.201152029362133</v>
      </c>
      <c r="G36" s="4"/>
    </row>
    <row r="37" spans="1:6" ht="19.5" customHeight="1">
      <c r="A37" s="18" t="s">
        <v>39</v>
      </c>
      <c r="B37" s="19">
        <f>+B35+B36</f>
        <v>6118.109908169754</v>
      </c>
      <c r="C37" s="19">
        <f>+C35+C36</f>
        <v>5662.080180640363</v>
      </c>
      <c r="D37" s="19">
        <f>+D35+D36</f>
        <v>14539.547451896146</v>
      </c>
      <c r="E37" s="19">
        <f>+E35+E36</f>
        <v>13552.48804692473</v>
      </c>
      <c r="F37" s="20">
        <f>(D37-E37)/E37*100</f>
        <v>7.283233909181684</v>
      </c>
    </row>
    <row r="38" spans="1:6" ht="18">
      <c r="A38" s="21"/>
      <c r="B38" s="22"/>
      <c r="C38" s="22"/>
      <c r="D38" s="22"/>
      <c r="E38" s="22"/>
      <c r="F38" s="23"/>
    </row>
    <row r="39" spans="1:6" ht="12.75" customHeight="1">
      <c r="A39" s="25" t="s">
        <v>40</v>
      </c>
      <c r="B39" s="25"/>
      <c r="C39" s="25"/>
      <c r="D39" s="25"/>
      <c r="E39" s="25"/>
      <c r="F39" s="25"/>
    </row>
    <row r="40" spans="1:6" ht="15">
      <c r="A40" s="25" t="s">
        <v>41</v>
      </c>
      <c r="B40" s="25"/>
      <c r="C40" s="25"/>
      <c r="D40" s="25"/>
      <c r="E40" s="25"/>
      <c r="F40" s="25"/>
    </row>
    <row r="41" ht="12.75">
      <c r="D41" s="24"/>
    </row>
    <row r="42" spans="4:5" ht="12.75">
      <c r="D42" s="24"/>
      <c r="E42" s="24"/>
    </row>
    <row r="44" spans="2:3" ht="12.75">
      <c r="B44" s="24"/>
      <c r="C44" s="24"/>
    </row>
    <row r="45" ht="12.75">
      <c r="B45" s="24"/>
    </row>
    <row r="46" ht="12.75">
      <c r="B46" s="24"/>
    </row>
  </sheetData>
  <sheetProtection/>
  <mergeCells count="9">
    <mergeCell ref="A39:F39"/>
    <mergeCell ref="A40:F40"/>
    <mergeCell ref="A1:F1"/>
    <mergeCell ref="A2:F2"/>
    <mergeCell ref="A3:F3"/>
    <mergeCell ref="A5:A6"/>
    <mergeCell ref="B5:C5"/>
    <mergeCell ref="D5:E5"/>
    <mergeCell ref="F5:F6"/>
  </mergeCells>
  <printOptions horizontalCentered="1" verticalCentered="1"/>
  <pageMargins left="0.29" right="0.23" top="0.511811023622047" bottom="0.511811023622047" header="0.511811023622047" footer="0.511811023622047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6" sqref="D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2014-07-10T12:28:30Z</dcterms:modified>
  <cp:category/>
  <cp:version/>
  <cp:contentType/>
  <cp:contentStatus/>
</cp:coreProperties>
</file>